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IRENA\Particija E\kikiriki 1\TENDERI\OBJAVA T9\T9D5\ZA OBJAVA T9D5\5. PREDMER PRESMETKA\"/>
    </mc:Choice>
  </mc:AlternateContent>
  <xr:revisionPtr revIDLastSave="0" documentId="13_ncr:1_{4F9510F5-73A4-4D58-82FE-EB6C70CC4434}" xr6:coauthVersionLast="47" xr6:coauthVersionMax="47" xr10:uidLastSave="{00000000-0000-0000-0000-000000000000}"/>
  <bookViews>
    <workbookView xWindow="-120" yWindow="-120" windowWidth="29040" windowHeight="15840" activeTab="2" xr2:uid="{00000000-000D-0000-FFFF-FFFF00000000}"/>
  </bookViews>
  <sheets>
    <sheet name="Општина Гостивар" sheetId="7" r:id="rId1"/>
    <sheet name="Општина Маврово и Ростуше" sheetId="8" r:id="rId2"/>
    <sheet name="Општина Петровец" sheetId="9" r:id="rId3"/>
    <sheet name="Рекапитулар Тендер9-Дел5" sheetId="5" r:id="rId4"/>
  </sheets>
  <externalReferences>
    <externalReference r:id="rId5"/>
    <externalReference r:id="rId6"/>
  </externalReferences>
  <definedNames>
    <definedName name="bazag2" localSheetId="3">[1]Baza!$B$1:$D$82</definedName>
    <definedName name="bazag2">[2]Baza!$B$1:$D$82</definedName>
    <definedName name="_xlnm.Print_Area" localSheetId="0">'Општина Гостивар'!$A$1:$I$88</definedName>
    <definedName name="_xlnm.Print_Area" localSheetId="1">'Општина Маврово и Ростуше'!$A$1:$I$152</definedName>
    <definedName name="_xlnm.Print_Area" localSheetId="2">'Општина Петровец'!$A$1:$I$501</definedName>
    <definedName name="_xlnm.Print_Area" localSheetId="3">'Рекапитулар Тендер9-Дел5'!$A$1:$K$24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5" i="8" l="1"/>
  <c r="H134" i="8"/>
  <c r="H133" i="8"/>
  <c r="H132" i="8"/>
  <c r="H131" i="8"/>
  <c r="H130" i="8"/>
  <c r="H129" i="8"/>
  <c r="H128" i="8"/>
  <c r="H119" i="8"/>
  <c r="H64" i="7"/>
  <c r="H378" i="9" l="1"/>
  <c r="H475" i="9" l="1"/>
  <c r="H474" i="9"/>
  <c r="H473" i="9"/>
  <c r="H470" i="9"/>
  <c r="H469" i="9"/>
  <c r="H468" i="9"/>
  <c r="H467" i="9"/>
  <c r="H462" i="9"/>
  <c r="H461" i="9"/>
  <c r="H460" i="9"/>
  <c r="H457" i="9"/>
  <c r="H458" i="9" s="1"/>
  <c r="H454" i="9"/>
  <c r="H453" i="9"/>
  <c r="F452" i="9"/>
  <c r="H452" i="9" s="1"/>
  <c r="H451" i="9"/>
  <c r="H450" i="9"/>
  <c r="H449" i="9"/>
  <c r="H446" i="9"/>
  <c r="H445" i="9"/>
  <c r="H444" i="9"/>
  <c r="H443" i="9"/>
  <c r="H442" i="9"/>
  <c r="H441" i="9"/>
  <c r="H440" i="9"/>
  <c r="H439" i="9"/>
  <c r="H433" i="9"/>
  <c r="H432" i="9"/>
  <c r="H431" i="9"/>
  <c r="F430" i="9"/>
  <c r="H430" i="9" s="1"/>
  <c r="H429" i="9"/>
  <c r="F428" i="9"/>
  <c r="H428" i="9" s="1"/>
  <c r="H427" i="9"/>
  <c r="H426" i="9"/>
  <c r="H425" i="9"/>
  <c r="H424" i="9"/>
  <c r="H423" i="9"/>
  <c r="H422" i="9"/>
  <c r="H421" i="9"/>
  <c r="F418" i="9"/>
  <c r="H418" i="9" s="1"/>
  <c r="H417" i="9"/>
  <c r="H416" i="9"/>
  <c r="H415" i="9"/>
  <c r="F407" i="9"/>
  <c r="F406" i="9"/>
  <c r="F405" i="9"/>
  <c r="F403" i="9"/>
  <c r="F401" i="9"/>
  <c r="H399" i="9"/>
  <c r="H413" i="9" s="1"/>
  <c r="F390" i="9"/>
  <c r="F388" i="9"/>
  <c r="H386" i="9"/>
  <c r="H385" i="9"/>
  <c r="H384" i="9"/>
  <c r="H382" i="9"/>
  <c r="H379" i="9"/>
  <c r="H377" i="9"/>
  <c r="H376" i="9"/>
  <c r="H375" i="9"/>
  <c r="H374" i="9"/>
  <c r="H370" i="9"/>
  <c r="H369" i="9"/>
  <c r="H368" i="9"/>
  <c r="H367" i="9"/>
  <c r="H366" i="9"/>
  <c r="H365" i="9"/>
  <c r="H364" i="9"/>
  <c r="H363" i="9"/>
  <c r="H362" i="9"/>
  <c r="H361" i="9"/>
  <c r="H359" i="9"/>
  <c r="H358" i="9"/>
  <c r="H354" i="9"/>
  <c r="H353" i="9"/>
  <c r="H352" i="9"/>
  <c r="H351" i="9"/>
  <c r="H350" i="9"/>
  <c r="H349" i="9"/>
  <c r="H346" i="9"/>
  <c r="H345" i="9"/>
  <c r="H344" i="9"/>
  <c r="H343" i="9"/>
  <c r="H342" i="9"/>
  <c r="H341" i="9"/>
  <c r="H338" i="9"/>
  <c r="H337" i="9"/>
  <c r="H322" i="9"/>
  <c r="H321" i="9"/>
  <c r="H323" i="9" s="1"/>
  <c r="H318" i="9"/>
  <c r="H317" i="9"/>
  <c r="H316" i="9"/>
  <c r="H315" i="9"/>
  <c r="H314" i="9"/>
  <c r="H309" i="9"/>
  <c r="H308" i="9"/>
  <c r="H307" i="9"/>
  <c r="H304" i="9"/>
  <c r="H305" i="9" s="1"/>
  <c r="H301" i="9"/>
  <c r="H300" i="9"/>
  <c r="F299" i="9"/>
  <c r="H299" i="9" s="1"/>
  <c r="H298" i="9"/>
  <c r="H297" i="9"/>
  <c r="H296" i="9"/>
  <c r="H293" i="9"/>
  <c r="H292" i="9"/>
  <c r="H291" i="9"/>
  <c r="H290" i="9"/>
  <c r="H289" i="9"/>
  <c r="H288" i="9"/>
  <c r="H287" i="9"/>
  <c r="H286" i="9"/>
  <c r="H280" i="9"/>
  <c r="H279" i="9"/>
  <c r="H278" i="9"/>
  <c r="F277" i="9"/>
  <c r="H277" i="9" s="1"/>
  <c r="H276" i="9"/>
  <c r="F275" i="9"/>
  <c r="H275" i="9" s="1"/>
  <c r="H274" i="9"/>
  <c r="H273" i="9"/>
  <c r="H272" i="9"/>
  <c r="H271" i="9"/>
  <c r="H270" i="9"/>
  <c r="H269" i="9"/>
  <c r="H268" i="9"/>
  <c r="F265" i="9"/>
  <c r="H265" i="9" s="1"/>
  <c r="H264" i="9"/>
  <c r="H263" i="9"/>
  <c r="H262" i="9"/>
  <c r="F254" i="9"/>
  <c r="F253" i="9"/>
  <c r="F252" i="9"/>
  <c r="F250" i="9"/>
  <c r="F248" i="9"/>
  <c r="H246" i="9"/>
  <c r="F237" i="9"/>
  <c r="F235" i="9"/>
  <c r="H233" i="9"/>
  <c r="H232" i="9"/>
  <c r="H231" i="9"/>
  <c r="H226" i="9"/>
  <c r="H225" i="9"/>
  <c r="H224" i="9"/>
  <c r="H223" i="9"/>
  <c r="H222" i="9"/>
  <c r="H218" i="9"/>
  <c r="H217" i="9"/>
  <c r="H216" i="9"/>
  <c r="H215" i="9"/>
  <c r="H214" i="9"/>
  <c r="H213" i="9"/>
  <c r="H212" i="9"/>
  <c r="H211" i="9"/>
  <c r="H210" i="9"/>
  <c r="H209" i="9"/>
  <c r="H207" i="9"/>
  <c r="H206" i="9"/>
  <c r="H202" i="9"/>
  <c r="H201" i="9"/>
  <c r="H200" i="9"/>
  <c r="H199" i="9"/>
  <c r="H198" i="9"/>
  <c r="H197" i="9"/>
  <c r="H194" i="9"/>
  <c r="H193" i="9"/>
  <c r="H192" i="9"/>
  <c r="H191" i="9"/>
  <c r="H190" i="9"/>
  <c r="H189" i="9"/>
  <c r="H186" i="9"/>
  <c r="H185" i="9"/>
  <c r="H476" i="9" l="1"/>
  <c r="H187" i="9"/>
  <c r="H327" i="9" s="1"/>
  <c r="H463" i="9"/>
  <c r="H447" i="9"/>
  <c r="H471" i="9"/>
  <c r="H434" i="9"/>
  <c r="H397" i="9"/>
  <c r="H419" i="9"/>
  <c r="H455" i="9"/>
  <c r="H380" i="9"/>
  <c r="H371" i="9"/>
  <c r="H355" i="9"/>
  <c r="H482" i="9" s="1"/>
  <c r="H347" i="9"/>
  <c r="H481" i="9" s="1"/>
  <c r="H339" i="9"/>
  <c r="H480" i="9" s="1"/>
  <c r="H310" i="9"/>
  <c r="H203" i="9"/>
  <c r="H329" i="9" s="1"/>
  <c r="H195" i="9"/>
  <c r="H328" i="9" s="1"/>
  <c r="H294" i="9"/>
  <c r="H281" i="9"/>
  <c r="H266" i="9"/>
  <c r="H219" i="9"/>
  <c r="H227" i="9"/>
  <c r="H319" i="9"/>
  <c r="H324" i="9" s="1"/>
  <c r="H260" i="9"/>
  <c r="H302" i="9"/>
  <c r="H477" i="9" l="1"/>
  <c r="H485" i="9" s="1"/>
  <c r="H229" i="9"/>
  <c r="H244" i="9" s="1"/>
  <c r="H282" i="9" s="1"/>
  <c r="H330" i="9" s="1"/>
  <c r="H464" i="9"/>
  <c r="H484" i="9" s="1"/>
  <c r="H435" i="9"/>
  <c r="H483" i="9" s="1"/>
  <c r="H332" i="9"/>
  <c r="H311" i="9"/>
  <c r="H331" i="9" s="1"/>
  <c r="H486" i="9" l="1"/>
  <c r="H492" i="9" s="1"/>
  <c r="H11" i="5" s="1"/>
  <c r="I11" i="5" s="1"/>
  <c r="J11" i="5" s="1"/>
  <c r="H333" i="9"/>
  <c r="H491" i="9" l="1"/>
  <c r="H10" i="5" s="1"/>
  <c r="I10" i="5" l="1"/>
  <c r="J10" i="5" s="1"/>
  <c r="H157" i="9" l="1"/>
  <c r="H156" i="9"/>
  <c r="H155" i="9"/>
  <c r="H152" i="9"/>
  <c r="H153" i="9" s="1"/>
  <c r="H149" i="9"/>
  <c r="H148" i="9"/>
  <c r="F147" i="9"/>
  <c r="H147" i="9" s="1"/>
  <c r="H146" i="9"/>
  <c r="H145" i="9"/>
  <c r="H144" i="9"/>
  <c r="H158" i="9" l="1"/>
  <c r="H150" i="9"/>
  <c r="H141" i="9" l="1"/>
  <c r="H140" i="9"/>
  <c r="H139" i="9"/>
  <c r="F138" i="9"/>
  <c r="H138" i="9" s="1"/>
  <c r="H137" i="9"/>
  <c r="H136" i="9"/>
  <c r="H135" i="9"/>
  <c r="H134" i="9"/>
  <c r="H142" i="9" l="1"/>
  <c r="H159" i="9" l="1"/>
  <c r="H179" i="9" s="1"/>
  <c r="H128" i="9" l="1"/>
  <c r="H127" i="9"/>
  <c r="H126" i="9"/>
  <c r="F125" i="9"/>
  <c r="H125" i="9" s="1"/>
  <c r="H124" i="9"/>
  <c r="F123" i="9"/>
  <c r="H123" i="9" s="1"/>
  <c r="H122" i="9"/>
  <c r="H121" i="9"/>
  <c r="H120" i="9"/>
  <c r="H119" i="9"/>
  <c r="H118" i="9"/>
  <c r="H117" i="9"/>
  <c r="H116" i="9"/>
  <c r="F113" i="9"/>
  <c r="H113" i="9" s="1"/>
  <c r="H112" i="9"/>
  <c r="H111" i="9"/>
  <c r="H110" i="9"/>
  <c r="F102" i="9"/>
  <c r="F101" i="9"/>
  <c r="F100" i="9"/>
  <c r="F98" i="9"/>
  <c r="F96" i="9"/>
  <c r="F85" i="9"/>
  <c r="F83" i="9"/>
  <c r="H81" i="9"/>
  <c r="H80" i="9"/>
  <c r="H79" i="9"/>
  <c r="H74" i="9"/>
  <c r="H73" i="9"/>
  <c r="H72" i="9"/>
  <c r="H71" i="9"/>
  <c r="H70" i="9"/>
  <c r="H66" i="9"/>
  <c r="H65" i="9"/>
  <c r="H64" i="9"/>
  <c r="H63" i="9"/>
  <c r="H62" i="9"/>
  <c r="H61" i="9"/>
  <c r="H60" i="9"/>
  <c r="H59" i="9"/>
  <c r="H58" i="9"/>
  <c r="H57" i="9"/>
  <c r="H55" i="9"/>
  <c r="H54" i="9"/>
  <c r="H46" i="9"/>
  <c r="H41" i="9"/>
  <c r="H42" i="9"/>
  <c r="H39" i="9"/>
  <c r="H114" i="9" l="1"/>
  <c r="H129" i="9"/>
  <c r="H75" i="9"/>
  <c r="H67" i="9"/>
  <c r="H38" i="9" l="1"/>
  <c r="H169" i="9"/>
  <c r="H168" i="9"/>
  <c r="H165" i="9"/>
  <c r="H94" i="9" s="1"/>
  <c r="H108" i="9" s="1"/>
  <c r="H164" i="9"/>
  <c r="H163" i="9"/>
  <c r="H162" i="9"/>
  <c r="H50" i="9"/>
  <c r="H49" i="9"/>
  <c r="H48" i="9"/>
  <c r="H47" i="9"/>
  <c r="H45" i="9"/>
  <c r="H40" i="9"/>
  <c r="H37" i="9"/>
  <c r="H34" i="9"/>
  <c r="H33" i="9"/>
  <c r="H29" i="9"/>
  <c r="H28" i="9"/>
  <c r="H27" i="9"/>
  <c r="H26" i="9"/>
  <c r="H25" i="9"/>
  <c r="H24" i="9"/>
  <c r="H90" i="8"/>
  <c r="F111" i="8"/>
  <c r="H111" i="8" s="1"/>
  <c r="F110" i="8"/>
  <c r="H110" i="8" s="1"/>
  <c r="F109" i="8"/>
  <c r="H109" i="8" s="1"/>
  <c r="F108" i="8"/>
  <c r="H108" i="8" s="1"/>
  <c r="F107" i="8"/>
  <c r="H107" i="8" s="1"/>
  <c r="F106" i="8"/>
  <c r="H106" i="8" s="1"/>
  <c r="F104" i="8"/>
  <c r="H104" i="8" s="1"/>
  <c r="F103" i="8"/>
  <c r="H103" i="8" s="1"/>
  <c r="F102" i="8"/>
  <c r="H102" i="8" s="1"/>
  <c r="F101" i="8"/>
  <c r="H101" i="8" s="1"/>
  <c r="F100" i="8"/>
  <c r="H100" i="8" s="1"/>
  <c r="F98" i="8"/>
  <c r="H98" i="8" s="1"/>
  <c r="F97" i="8"/>
  <c r="H97" i="8" s="1"/>
  <c r="F96" i="8"/>
  <c r="H96" i="8" s="1"/>
  <c r="F95" i="8"/>
  <c r="H95" i="8" s="1"/>
  <c r="F94" i="8"/>
  <c r="H94" i="8" s="1"/>
  <c r="H92" i="8"/>
  <c r="H91" i="8"/>
  <c r="H87" i="8"/>
  <c r="H86" i="8"/>
  <c r="H85" i="8"/>
  <c r="H84" i="8"/>
  <c r="H83" i="8"/>
  <c r="H82" i="8"/>
  <c r="H81" i="8"/>
  <c r="H80" i="8"/>
  <c r="F75" i="8"/>
  <c r="H75" i="8" s="1"/>
  <c r="F73" i="8"/>
  <c r="H73" i="8" s="1"/>
  <c r="F63" i="8"/>
  <c r="H63" i="8" s="1"/>
  <c r="F62" i="8"/>
  <c r="F71" i="8" s="1"/>
  <c r="H71" i="8" s="1"/>
  <c r="H112" i="8" l="1"/>
  <c r="H51" i="9"/>
  <c r="H177" i="9" s="1"/>
  <c r="H43" i="9"/>
  <c r="H176" i="9" s="1"/>
  <c r="H30" i="9"/>
  <c r="H174" i="9" s="1"/>
  <c r="H35" i="9"/>
  <c r="H175" i="9" s="1"/>
  <c r="H170" i="9"/>
  <c r="H77" i="9" s="1"/>
  <c r="H92" i="9" s="1"/>
  <c r="H130" i="9" s="1"/>
  <c r="H178" i="9" s="1"/>
  <c r="H166" i="9"/>
  <c r="F67" i="8"/>
  <c r="F69" i="8" s="1"/>
  <c r="H69" i="8" s="1"/>
  <c r="F70" i="8"/>
  <c r="H70" i="8" s="1"/>
  <c r="F79" i="8"/>
  <c r="H79" i="8" s="1"/>
  <c r="H88" i="8" s="1"/>
  <c r="H62" i="8"/>
  <c r="F64" i="8"/>
  <c r="H171" i="9" l="1"/>
  <c r="H180" i="9"/>
  <c r="H181" i="9" s="1"/>
  <c r="H490" i="9" s="1"/>
  <c r="F68" i="8"/>
  <c r="H68" i="8" s="1"/>
  <c r="F74" i="8"/>
  <c r="H74" i="8" s="1"/>
  <c r="F66" i="8"/>
  <c r="H66" i="8" s="1"/>
  <c r="F72" i="8"/>
  <c r="H72" i="8" s="1"/>
  <c r="F65" i="8"/>
  <c r="H65" i="8" s="1"/>
  <c r="H76" i="8" l="1"/>
  <c r="H113" i="8" s="1"/>
  <c r="H144" i="8" s="1"/>
  <c r="H9" i="5"/>
  <c r="H493" i="9"/>
  <c r="H41" i="8"/>
  <c r="H47" i="8"/>
  <c r="H42" i="8"/>
  <c r="H43" i="8"/>
  <c r="H38" i="8"/>
  <c r="H37" i="8"/>
  <c r="H136" i="8"/>
  <c r="H125" i="8"/>
  <c r="H122" i="8"/>
  <c r="H121" i="8"/>
  <c r="H120" i="8"/>
  <c r="H118" i="8"/>
  <c r="H117" i="8"/>
  <c r="H116" i="8"/>
  <c r="H49" i="8"/>
  <c r="H48" i="8"/>
  <c r="H46" i="8"/>
  <c r="H40" i="8"/>
  <c r="H39" i="8"/>
  <c r="H34" i="8"/>
  <c r="H33" i="8"/>
  <c r="H32" i="8"/>
  <c r="H29" i="8"/>
  <c r="H28" i="8"/>
  <c r="H27" i="8"/>
  <c r="H26" i="8"/>
  <c r="H25" i="8"/>
  <c r="H24" i="8"/>
  <c r="H35" i="7"/>
  <c r="H36" i="7"/>
  <c r="H41" i="7"/>
  <c r="H40" i="7"/>
  <c r="H44" i="7"/>
  <c r="H37" i="7"/>
  <c r="H33" i="7"/>
  <c r="H43" i="7"/>
  <c r="H42" i="7"/>
  <c r="H12" i="5" l="1"/>
  <c r="I12" i="5" s="1"/>
  <c r="J12" i="5" s="1"/>
  <c r="I9" i="5"/>
  <c r="J9" i="5" s="1"/>
  <c r="H50" i="8"/>
  <c r="H143" i="8" s="1"/>
  <c r="H30" i="8"/>
  <c r="H140" i="8" s="1"/>
  <c r="H35" i="8"/>
  <c r="H141" i="8" s="1"/>
  <c r="H44" i="8"/>
  <c r="H142" i="8" s="1"/>
  <c r="H126" i="8"/>
  <c r="H123" i="8"/>
  <c r="H137" i="8" l="1"/>
  <c r="H145" i="8" s="1"/>
  <c r="H146" i="8" s="1"/>
  <c r="H7" i="5" s="1"/>
  <c r="H8" i="5" l="1"/>
  <c r="I7" i="5"/>
  <c r="J7" i="5" s="1"/>
  <c r="H49" i="7"/>
  <c r="H48" i="7"/>
  <c r="I8" i="5" l="1"/>
  <c r="J8" i="5" s="1"/>
  <c r="H66" i="7"/>
  <c r="H72" i="7"/>
  <c r="H73" i="7" s="1"/>
  <c r="H69" i="7" l="1"/>
  <c r="H65" i="7"/>
  <c r="H63" i="7"/>
  <c r="H62" i="7"/>
  <c r="H58" i="7"/>
  <c r="H57" i="7"/>
  <c r="H56" i="7"/>
  <c r="H55" i="7"/>
  <c r="H54" i="7"/>
  <c r="H53" i="7"/>
  <c r="H50" i="7"/>
  <c r="H47" i="7"/>
  <c r="H39" i="7"/>
  <c r="H38" i="7"/>
  <c r="H34" i="7"/>
  <c r="H32" i="7"/>
  <c r="H29" i="7"/>
  <c r="H28" i="7"/>
  <c r="H27" i="7"/>
  <c r="H26" i="7"/>
  <c r="H25" i="7"/>
  <c r="H24" i="7"/>
  <c r="H51" i="7" l="1"/>
  <c r="H79" i="7" s="1"/>
  <c r="H59" i="7"/>
  <c r="H80" i="7" s="1"/>
  <c r="H30" i="7"/>
  <c r="H77" i="7" s="1"/>
  <c r="H45" i="7"/>
  <c r="H67" i="7"/>
  <c r="H70" i="7"/>
  <c r="H74" i="7" l="1"/>
  <c r="H81" i="7" s="1"/>
  <c r="H78" i="7" l="1"/>
  <c r="H82" i="7"/>
  <c r="H5" i="5" s="1"/>
  <c r="H6" i="5" s="1"/>
  <c r="I6" i="5" l="1"/>
  <c r="I13" i="5" s="1"/>
  <c r="H13" i="5"/>
  <c r="I5" i="5"/>
  <c r="J6" i="5" l="1"/>
  <c r="J13" i="5"/>
  <c r="J5" i="5"/>
  <c r="J14" i="5" l="1"/>
</calcChain>
</file>

<file path=xl/sharedStrings.xml><?xml version="1.0" encoding="utf-8"?>
<sst xmlns="http://schemas.openxmlformats.org/spreadsheetml/2006/main" count="1328" uniqueCount="388">
  <si>
    <t xml:space="preserve">  ПРЕДМЕР ПРЕСМЕТКА</t>
  </si>
  <si>
    <t>А. ОПШТИ НАПОМЕНИ:</t>
  </si>
  <si>
    <t>А.1</t>
  </si>
  <si>
    <t>За сите работи содржани во Предмер Пресметката, Изведувачот треба да ги применува техничките прописи, градежните норми и применливите стандарди во Република Северна Македонија како и позитивната пракса.</t>
  </si>
  <si>
    <t>А.2</t>
  </si>
  <si>
    <t>При формирање на единечните цени, Изведувачот треба да има предвид  дека цените содржани во Предмер Пресметката се целосно вклучителни вредности на работите опишани со позициите, вклучувајќи ги сите трошоци како и трошоци што може да бидат потребни за изведба на работите опишани со позициите, заедно со сите привремени работи и инсталации што може да бидат неопходни како и сите општи ризици и обврски што се утврдени со документите на кои се заснова понудата. Се претпоставува дека сите менаџерски трошоци, трошоци за тековни лабораториски тестирања за докажување на квалитет на изведените работи како и профит се содржани во единечните цени на Предмер Пресметката.</t>
  </si>
  <si>
    <t>А.3</t>
  </si>
  <si>
    <t>Се препорачува на Изведувачот пред доставување на понудата да ја посети локацијата, да ја проучи проектната документација и соодветно на тоа да ја формира цената. Во случај некои позиции да не се јасни, задолжително да се обрати до Инвеститорот за појаснување на истите.  Докoлку писмено не се обрати во текот на тендерската постапка се подразбира дека нема нејасни позиции.</t>
  </si>
  <si>
    <t>А.4</t>
  </si>
  <si>
    <t>А.5</t>
  </si>
  <si>
    <t>А.6</t>
  </si>
  <si>
    <t>А.7</t>
  </si>
  <si>
    <t xml:space="preserve">Сите мерки за заштита при работа мора да бидат преземени на градилиштето во согласност со применливата позитивна законска и подзаконска легислатива. </t>
  </si>
  <si>
    <t>А.8</t>
  </si>
  <si>
    <t>А.9</t>
  </si>
  <si>
    <t>Пред почетокот на работите, Општината ќе ги достави на Изведувачот сите податоци и информации за постојни инсталации со кои располага прибавени од различни инситуции. Сите дополнителни дислокации ќе треба да бидат извршени од страна на Изведувачот. Надзорниот орган е должен да ја констатира и потврди секоја дислокација.</t>
  </si>
  <si>
    <t>А.10</t>
  </si>
  <si>
    <t>А.11</t>
  </si>
  <si>
    <t xml:space="preserve">Пред почетокот на работите за секоја позиција, Изведувачот мора да достави на одобрување до Надзорниот орган комплетни атести за квалитетот на сите материјали кои ќе ги употреби при изведба на таа позиција. Изведувачот ќе мора да изработи и достави на одобрување до Надзорниот орган План за контрола на квалитет на работите, во кој ќе бидат презентирани методологии за изведба и начин на контрола при постигнување на бараниот квалитет на завршните работи, претходно дефиниран од Инвеститорот. Изведувачот врши претходни, контролни и тековни истражувања и испитувања во сопствени лабаратории или специјализирани институции со соодветна опрема за истражување и испитување. Атестите и сите податоци од испитувањата Изведувачот ги става на располагање на Надзорниот орган во бараниот обем и форма. Пред доставување на Завршната ситуација, Изведувачот ќе достави Завршен елаборат за постигнатиот квалитет. </t>
  </si>
  <si>
    <t>А.12</t>
  </si>
  <si>
    <t>Изведувачот има обврска, по завршувањето на работите да изработи Проект на изведена состојба во согласност со применливата позитивна законска легислатива. Проектот на изведена состојба треба да претставува веродостојна проектна снимка на фактичката изведена состојба на градбата, со реални и разработени детални цртежи и пресеци, со детален опис на изведените работи и позитивни резултати од лабараториските испитувања, сѐ во согласност со одобрените дополни кон основниот проект и неговите прифатени измени.  Проектот на изведена состојба треба биде доставен до Надзорниот орган на одобрување. Проектот на изведена состојба треба да се предаде во оригинал, 3 хартиени копии и електронска копија на ЦД.</t>
  </si>
  <si>
    <t>А.13</t>
  </si>
  <si>
    <t xml:space="preserve">Изведувачот има обврска да изврши дополнителнителни геотехнички истражни работи онаму каде што е утврдено дека овие работи не се извршени за време на проектирањето од оправдани причини, или истите се ценат за недоволни, или пак ако во текот на изградбата се јавила потреба за нив, како и дополнителни лабораториски тестирања доколку има потреба. Надзорниот орган треба да ја потврди потребата од дополнителни геотехнички истражувања и лабораториски тестирања. </t>
  </si>
  <si>
    <t>А.14</t>
  </si>
  <si>
    <t>А.15</t>
  </si>
  <si>
    <t>Ред.бр.</t>
  </si>
  <si>
    <t>Опис на работите</t>
  </si>
  <si>
    <t>Ед. мера</t>
  </si>
  <si>
    <t>Количина</t>
  </si>
  <si>
    <t>Ед. цена (ден. без ДДВ)</t>
  </si>
  <si>
    <t>Вк. Цена
(ден. без ДДВ)</t>
  </si>
  <si>
    <t>1. ОПШТИ РАБОТИ</t>
  </si>
  <si>
    <t>Изработка на план за контрола на квалитет</t>
  </si>
  <si>
    <t>паушал</t>
  </si>
  <si>
    <t>Дополнителни геотехнички истражувања и лабораториски тестирања</t>
  </si>
  <si>
    <t>Изработка на проект на изведена состојба</t>
  </si>
  <si>
    <t>2. ПРИПРЕМНИ РАБОТИ</t>
  </si>
  <si>
    <t>км</t>
  </si>
  <si>
    <t>м1</t>
  </si>
  <si>
    <t>м2</t>
  </si>
  <si>
    <t>м3</t>
  </si>
  <si>
    <t>парче</t>
  </si>
  <si>
    <t>2.ВКУПНО ЗА ПРИПРЕМНИ РАБОТИ</t>
  </si>
  <si>
    <t>3.ВКУПНО ЗА ДОЛЕН СТРОЈ:</t>
  </si>
  <si>
    <t>4.ГOРЕН СТРОЈ</t>
  </si>
  <si>
    <t>4.ВКУПНО ЗА ГОРЕН СТРОЈ:</t>
  </si>
  <si>
    <t>ВКУПНО за 1. ОПШТИ РАБОТИ:</t>
  </si>
  <si>
    <t>ВКУПНО за 2. ПРИПРЕМНИ РАБОТИ:</t>
  </si>
  <si>
    <t>ВКУПНО за 3. ДОЛЕН СТРОЈ:</t>
  </si>
  <si>
    <t>ВКУПНО за 4. ГОРЕН СТРОЈ</t>
  </si>
  <si>
    <t xml:space="preserve"> </t>
  </si>
  <si>
    <t>Тех. Спе.</t>
  </si>
  <si>
    <t>1.3.1            1.3.4</t>
  </si>
  <si>
    <t>1.ВКУПНО  ЗА ОПШТИ РАБОТИ</t>
  </si>
  <si>
    <t>Изработка на сообраќаен проект за времена измена на режим за сообраќај</t>
  </si>
  <si>
    <t>Парче</t>
  </si>
  <si>
    <t>Oдржување на привремена сообраќајна сигнализација и опрема и дневна оперативна проверка на управувањето на сообраќајот за време на изведување на работи на пат</t>
  </si>
  <si>
    <t>Изведувачот има обврска да ги примени сите мерки предвидени со документите за заштита на животната средина  и социјални аспекти. Изведувачот има обврска целиот градежен шут /отпад  да го транспортира на депонијата за градежен шут/отпад кој ќе му го одреди и назначи Општината (крајниот корисник).                                                                                                                                               
Во случај да има потреба од привремено одлагалиште за материјали кои не се еколошки штетни за околината, Изведувачот е должен на сопствен трошок истото да го обезбеди со согласност на општината на чија територија се наоѓа.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</si>
  <si>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Изведувачот е должен по завршување на работите, локациите кои привремено ги користи за сопствени потреби, на сопствен трошок целосно да ги исчисти, да ги отстрани сите насипи, бетонски подлоги, работни и помошни простории и сл.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</si>
  <si>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Вкупно</t>
  </si>
  <si>
    <t>Вредност</t>
  </si>
  <si>
    <t xml:space="preserve">ВКУПНА ВРЕДНОСТ </t>
  </si>
  <si>
    <t>1.2</t>
  </si>
  <si>
    <t>1.6</t>
  </si>
  <si>
    <t>1.7</t>
  </si>
  <si>
    <t>1.8</t>
  </si>
  <si>
    <t>2.2</t>
  </si>
  <si>
    <t>3.2</t>
  </si>
  <si>
    <t>3.6</t>
  </si>
  <si>
    <t>4.1</t>
  </si>
  <si>
    <t>4.43</t>
  </si>
  <si>
    <t>Изведувачот има обврска на сопствен трошок да изврши набавка, транспорт и поставување на 2 информативни табли изработени согласно применливата позитивна законска и подзаконска легислатива. Димензиите и содржината претставена на таблата треба да биде усогласена и одобрена од страна на Инвеститорот.Таблите треба да бидат изработени од цврст материјал со минимални димензии 150х200см.</t>
  </si>
  <si>
    <t>Изведувачот има обврска да достави доказ (приложи копија) дека набавените материјали се произведени во компании кои поседуваат дозвола за ИСКЗ (интегрирано спречување и контрола на загадувањето), сѐ во согласност со применливата позитивна законска и подзаконска легислатива.</t>
  </si>
  <si>
    <t>Спроведување на мерки за животна средина и социјални аспекти</t>
  </si>
  <si>
    <t>Име на Понудувачот:</t>
  </si>
  <si>
    <t>Име на овластениот потписник:</t>
  </si>
  <si>
    <t>Потпис и печат:</t>
  </si>
  <si>
    <t>Премачкување на слоевите на стар со нов асфалт со РБ200</t>
  </si>
  <si>
    <t xml:space="preserve">Планирање и валирање на постелка </t>
  </si>
  <si>
    <t>Набавка, транспорт и монтажа на сообраќајни знаци со облик на круг со дијаметар D=600 mm или осмоаголник со димензии L=600 mm, класа на ретрорефлексија I</t>
  </si>
  <si>
    <t xml:space="preserve">Изведувачот е одговорен за управување на сообраќајот за време на изведување на работи на пат вклучително и по завршување на работното време, како и во периодот од завршување на градежните работи до целосно означување на утврдениот режим на сообраќај на патот. Изведувачот треба да ја обезбеди, постави и одржува целокупната привремена сообраќајна сигнализација и опрема неопходна за безбедно одвивање на сообраќајот и да го означи привремениот режим на сообраќај согласно одобрениот сообраќаен проект за времена измена на режимот на сообраќај, притоа почитувајќи ги и применувајќи ги во целост условите наведени во одобренијата и согласностите издадени од соодветните институции. 
</t>
  </si>
  <si>
    <t>4.9</t>
  </si>
  <si>
    <t>4.3</t>
  </si>
  <si>
    <t>Изведувачот има обврска да ги подобри или да изработи објекти (легнати рабници, пристапни рампи и сл. зависно од потребата) за чувствителните групи на корисниции (колички за луѓе со посебни потреби, колички за бебиња, и сл.) со цел да им овозможи на истите непречен пристап до коловоз и од коловоз.Ширината на овие објекти ќе биде определена во договор со Надзорниот Орган</t>
  </si>
  <si>
    <t>4.52</t>
  </si>
  <si>
    <t>Набавка, транспорт и поставување на топло поцинкуван рамен цевен носач на сообраќајни знаци и опрема со надворешен дијаметар најмалку D=60 mm и дебелина најмалку 2 mm</t>
  </si>
  <si>
    <t>Набавка и транспорт, чистење на коловозна површина, маркирање и изведување на тенкослојни напречни  рефлектирачки ознаки во бела боја</t>
  </si>
  <si>
    <t>Изведувачот е одговорен за означување на утврдениот режим на сообраќај на патот. Доколку во текот на изведување на градежните работи се измени утврдениот режим на сообраќај заради идентификувани неусогласености или недостатоци од аспект на безбедност во сообраќајот, изведувачот има обврска да ги имплементира мерките за унапредување на безбедноста на патот и да го означи изменетиот режим на сообраќај односно да постапи согласно Решението за изменување/утврдување на режомот на сообраќај. Во случај на спроведен ревизија на безбедноста во сообраќајот, изведувачот е должен да постапува согласно препораките дадени во извештај за Ревизија на безбедноста во сообраќајот.</t>
  </si>
  <si>
    <t>Обележување и осигурање на трасата</t>
  </si>
  <si>
    <t>2.5</t>
  </si>
  <si>
    <t>2.64</t>
  </si>
  <si>
    <t>Попречно сечење на постоечки асфалт 
d=7-10 см на приклучоци со други улици</t>
  </si>
  <si>
    <t>3.10.9.5</t>
  </si>
  <si>
    <t>3. ДОЛЕН СТРОЈ</t>
  </si>
  <si>
    <t xml:space="preserve">Набавка,транспорт и вградување на тампонски материјал од дробен камен со ЦБР 100%, МС &gt; 90 мпа и големина на зрно до 63мм, за коловоз д=30 см и тротоари д=20см  </t>
  </si>
  <si>
    <t>Набавка, транспорт и вградување на бетонски рабници 18/24 МБ40 на темел од МБ 20 со фугирање</t>
  </si>
  <si>
    <t>Набавка, транспорт и вгардување на бетонски павер елементи со д=6см за тротоар поставен на ситен песок од 3-5см.</t>
  </si>
  <si>
    <t>Набавка и транспорт, чистење на коловозна површина, маркирање и изведување на тенкослојни надолжни  рефлектирачки ознаки во бела боја</t>
  </si>
  <si>
    <t>СЕ ВКУПНО:</t>
  </si>
  <si>
    <t>Се Вкупно:</t>
  </si>
  <si>
    <t>Непредвидени
 работи (10%)</t>
  </si>
  <si>
    <t>Изработка на стабилизирана банкина  
изработена од материјал ист како и тампонски материјал со променлива ширина</t>
  </si>
  <si>
    <t>Набавка, транспорт и вградување на бетонски рабници 6/20 МБ40 на темел од МБ 20 со фугирање</t>
  </si>
  <si>
    <t>Набавка, транспорт и поставување на гумени столпчиња во црвена боја со рефлектирачки полиња во бела боја со висина H=1.0 mm</t>
  </si>
  <si>
    <t>Набавка, транспорт, чистење на коловозна површина, маркирање и изведување на тенкослојни рефлектирачки останати ознаки и натписи во бела боја</t>
  </si>
  <si>
    <t>Набавка, транспорт и поставување на сообраќајни знаци со облик на рамностран триаголник со должина на страните L=900 mm, класа на ретрорефлексија I</t>
  </si>
  <si>
    <t>Набавка, транспорт и поставување на сообраќајни знаци со облик на квадрат со димензии L=600 mm, класа на ретрорефлексија I</t>
  </si>
  <si>
    <t>Набавка, транспорт и поставување на нестандардни сообраќајни знаци (патоказна табла) со димензии L=1.6 mm и H=0.55 mm, класа на ретрорефлексија I</t>
  </si>
  <si>
    <t>Набавка, транспорт, ископ и бетонирање на темели за носачи на сообраќајни знаци со бетон најмалку МБ20 и димензии најмалку 40X40X50 cm</t>
  </si>
  <si>
    <t>m2</t>
  </si>
  <si>
    <t>БАРАЊЕ ЗА ПОНУДИ - Тендер 9 - Дел 5 
Реф. Бр.: LRCP- 9210-MK-RFB-A.2.1.9 -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</si>
  <si>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ОСНОВЕН ПРОЕКТ ЗА РЕКОНСТРУКЦИЈА  НА УЛИЦА" БЕЛИЧИЦА" ВО О. ГОСТИВАР</t>
  </si>
  <si>
    <t xml:space="preserve">Орапување со профилирање и стругање на постојниот коловоз,  со утовар и транспорт на материјалот до депонија посочена од страна на Инвеститор - Општината </t>
  </si>
  <si>
    <t>3.10.9</t>
  </si>
  <si>
    <t>Чистење на пропусти, сливници и шахти</t>
  </si>
  <si>
    <t>Нивелирање на постоечките капаци од постоечки шахти и сливници до кота на асфалт</t>
  </si>
  <si>
    <t>2.7</t>
  </si>
  <si>
    <t xml:space="preserve">Демонтажа на постојни бетонски и дрвени столбови (бандери)  подигање со дигалка, транспорт и одлагање во магацин, посочен од страна на инвеститорот-Општината. </t>
  </si>
  <si>
    <t xml:space="preserve">Демонтажа на постојни бетонски и дрвени столбови (канделабри)  подигање со дигалка, транспорт и одлагање во магацин, посочен од страна на инвеститорот-Општината. </t>
  </si>
  <si>
    <t>2.4</t>
  </si>
  <si>
    <t>Расчистување на трасата од грмушки,дрвја и корења</t>
  </si>
  <si>
    <t>Демонтажа  и транспорт до депо (локација одредена од општина) на постојна вертикална сигнализација (сообраќаен знак/знаци и носач)</t>
  </si>
  <si>
    <t>Машински ископ на земја во широк откоп  III и IV категорија  со утовар и транспорт до локација или депонија посочена од страна на Инвеститорот -Општината.</t>
  </si>
  <si>
    <t>Рушење на постоечки оштетени бетонски рабници и транспорт до локација или депонија, посочена од страна на инвеститорот-Општината.</t>
  </si>
  <si>
    <t>Демонтажа на постоечки бетонски павер елементи, нивно чистење и редење на палети со транспорт до локација или депонија, посочена од страна на инвеститорот-Општината.</t>
  </si>
  <si>
    <t>Демонтажа на постоечки бетонски павер елементи и повторна монтажа, поставен на ситен песок од 3-5см.</t>
  </si>
  <si>
    <t xml:space="preserve">Набавка, транспорт и вградување на асфалт БНХС 16   д=7см. </t>
  </si>
  <si>
    <t>5. СООБРАЌАЈНА СИГНАЛИЗАЦИЈА И ОПРЕМА</t>
  </si>
  <si>
    <t>5.1 ВЕРТИКАЛНА СИГНАЛИЗАЦИЈА</t>
  </si>
  <si>
    <t>5.2 ХОРИЗОНТАЛНА СИГНАЛИЗАЦИЈА</t>
  </si>
  <si>
    <t>5.3 СООБРАЌАЈНА ОПРЕМА</t>
  </si>
  <si>
    <t>5.1ВКУПНО ВЕРТИКАЛНА СИГНАЛИЗАЦИЈА</t>
  </si>
  <si>
    <t>5.2ВКУПНО ХОРИЗОНТАЛНА СИГНАЛИЗАЦИЈА</t>
  </si>
  <si>
    <t>5.3ВКУПНО СООБРАЌАЈНА ОПРЕМА</t>
  </si>
  <si>
    <t>5. ВКУПНО ЗА СООБРАЌАЈНА СИГНАЛИЗАЦИЈА И ОПРЕМА</t>
  </si>
  <si>
    <t>ВКУПНО за 5. ВКУПНО ЗА СООБРАЌАЈНА СИГНАЛИЗАЦИЈА И ОПРЕМА:</t>
  </si>
  <si>
    <t>Рушење на постоечки бетон   со утовар и транспорт до локација или депонија посочена од страна на Инвеститорот-Општината.</t>
  </si>
  <si>
    <t>Рушење на постоечки рампи од асфалт и бетон   со утовар и транспорт до локација или депонија посочена од страна на Инвеститорот-Општината.</t>
  </si>
  <si>
    <t>Рушење на постоечки асфалт од коловоз d=10см со утовар и транспорт до локација или депонија посочена од страна на Инвеститорот-Општината.</t>
  </si>
  <si>
    <t>РЕКАПИТУЛАР ЗА РЕКОНСТРУКЦИЈА  НА УЛИЦА" БЕЛИЧИЦА" ВО О.ГОСТИВАР</t>
  </si>
  <si>
    <t>БАРАЊЕ ЗА ПОНУДИ - Тендер 9 - Дел 5
Реф. Бр.: LRCP- 9210-MK-RFB-A.2.1.9 -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</si>
  <si>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 xml:space="preserve">ДЕЛ 5 - РЕКАПИТУЛАР </t>
  </si>
  <si>
    <t>РЕКАПИТУЛАР ЗА РЕКОНСТРУКЦИЈА  НА УЛИЦА" БЕЛИЧИЦА" ВО О. ГОСТИВАР</t>
  </si>
  <si>
    <t>ОСНОВЕН ПРОЕКТ ЗА РЕКОНСТРУКЦИЈА  НА УЛИЦА" 1" ВО С.ВРБЕН ВО О. МАВРОВО И РОСТУШЕ</t>
  </si>
  <si>
    <t>Рушење на постоечка камена коцка од коловоз d=9см со утовар и транспорт до локација или депонија посочена од страна на Инвеститорот-Општината.</t>
  </si>
  <si>
    <t>Машински ископ на хумус со буткање до 60м</t>
  </si>
  <si>
    <t>Надградба на потпорен ѕид</t>
  </si>
  <si>
    <t>Доградба на плочаст пропуст (3*1.5*0.5)</t>
  </si>
  <si>
    <t>Набавка,транспорт и вградување на тампонски материјал од дробен камен со ЦБР 100%, МС &gt; 90 мпа и големина на зрно до 63мм, за коловоз д=30 см</t>
  </si>
  <si>
    <t>4.4</t>
  </si>
  <si>
    <t>Набавка, транспорт и вградување на битуменска емулзија од 0.3-0.6 кг/м2 врз претходно исчистена и обеспрашена површина.</t>
  </si>
  <si>
    <t xml:space="preserve">Набавка, транспорт и вградување на асфалт БНХС 16а  д=7см. </t>
  </si>
  <si>
    <t>3.11</t>
  </si>
  <si>
    <t>5. ОДВОДНУВАЊЕ</t>
  </si>
  <si>
    <t>Обележување на трасата на цевководи</t>
  </si>
  <si>
    <t>- делница Решетка од ул.Б - Ш1-Ш2-испуст Л=27.98м</t>
  </si>
  <si>
    <t>- делница Решетка од ул.A - Ш2 Л=6.81м</t>
  </si>
  <si>
    <t>- делница Ш4 - испуст Л=22.04м</t>
  </si>
  <si>
    <t>- делница Ш5- испуст Л=17.07м</t>
  </si>
  <si>
    <t>- делница Ш6-Ш7-Ш8-испуст Л=41.42м</t>
  </si>
  <si>
    <t>- делница Ш9-Ш10-Ш11-испуст Л=64.90м</t>
  </si>
  <si>
    <t>- делница Решетка од ул.В - испуст Л=16.04м</t>
  </si>
  <si>
    <t>- делница Ш12 - испуст Л=7.80м</t>
  </si>
  <si>
    <t>27.98+6.81+22.04+17.07+41.42+64.90+16.04+7.80</t>
  </si>
  <si>
    <t>Отстранување на коцки од улица со складирање на локација посочена од Инвеститорот на оддалеченост до 10км. Цената опфаќа демонташа на гранини коцки од улица, утовар,одвоз и истовар. (3.70+6.76+2.84+2.63+3.30+3.25+2.70) х 0.8</t>
  </si>
  <si>
    <t>Ископ на земја 3 и 4 категорија во ров со широчина од 80 cm за длабочина од 1.5м за монтажа на ПЕ цевки, НД315мм.( претпоставено нема геолошки истраги ). 60% од вкупната количина (204.06х1.5х0.8х0.6)</t>
  </si>
  <si>
    <t>Ископ на земја 5 и 6та категорија во ров со широчина од 80 cm на длабочина од 1.5м за монтажа на ПЕ цевки, НД315мм.( претпоставено нема геолошки истраги ).40% од вкупната количина (204.06х1.5х0.8х0.4)</t>
  </si>
  <si>
    <t>Набавка, транспорт и рачно насипување на ситен песок во слој од 10cm  подлога  , околу и 30см над цевката .</t>
  </si>
  <si>
    <t>Машинско затрупување на ровот со ископаниот материјал, по претходно одобрување од надзорниот орган со набивање во слоеви од по 30 см</t>
  </si>
  <si>
    <t xml:space="preserve">Подградување на ровот на делот каде што ќе се појави јак притисок во ровот </t>
  </si>
  <si>
    <t>Изведба на земјани канавки од стационажа 0+053.95 - 0+089.78 и од 0.494.15-0+438.96.Димензија на канавката , ширина во основа 0.5м, косини 1:1, просечна длабочина од 0.5м.Цената опфаќа комплет планирање на косините на канавките и утовар,одвоз и истовар на ископаната земја.</t>
  </si>
  <si>
    <t>Набавка , транспорт и монтажа на коругирани ПЕ коругирани цевки за канализација со спојни елементи комплет , во цената е вклучена и испитување на споевите на цевките  со вода  од лиценцирана фирма и перење  на цевната инсталација .( согласно важечките стандарди и нормативи )</t>
  </si>
  <si>
    <t xml:space="preserve">ОД 315 мм СН 8 </t>
  </si>
  <si>
    <t>Изработка на решетка од челични флахови (плоско железо) д =8мм висина 50мм, поставени на растојание од 30мм за формирање на решетка на ул.А, 80х740см. Во цената влегува и премачкување со антикорозивен премаз ,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</si>
  <si>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на ул.А. Должина на аголен профил 0.8+0.8+7.4+7.4=16.40м.</t>
  </si>
  <si>
    <t>Изработка на решетка од челични флахови (плоско железо) д =8мм висина 50мм, поставени на растојание од 30мм за формирање на решетка кај улица Б ,           80 х 940 см. Во цената влегува и премачкување со антикорозивен премаз ,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</si>
  <si>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кај улица Б. .Должина на аголен профил                                                                 0.8+0.8+9.4+9.4м = 20.40м.</t>
  </si>
  <si>
    <t>Изработка на решетка од челични флахови (плоско железо) д =8мм висина 50мм, поставени на растојание од 30мм за формирање на решетка кај улица В ,                 80 х 700см. Во цената влегува и премачкување со антикорозивен премаз , комплет монтирана,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</si>
  <si>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на ул.В. Должина на аголен профил 0.8+0.8+7.0+7.0=15.60м.</t>
  </si>
  <si>
    <t>Набавка, транспорт и монтажа на сливник со ПЕ шахта и решетка 500х500мм. Излез од ПЕ шахтата ОД160мм. Во цената влегуваат комплет земјани работи и ПЕ коругирана цевка ОД160мм, СН8 Л=4.15м.</t>
  </si>
  <si>
    <t>Набавка, транспорт и монтажа на капак од лиено железо ф500мм, тежок тип.</t>
  </si>
  <si>
    <t>Набавка, траснпорт и монтажа на риголи-мали со димензија во основа 40 х 40 см, дебелина 10см.Во се според приложен графички детал. Во цената влегува и претходно рачно планирање на подлогата под риголата и заливање на секој спој ригола-ригола со цементен малтер.</t>
  </si>
  <si>
    <t>Набавка, транспорт и монтажа на канализациони шахти од АБ префабрикувани елементи со висина од кота на нивелета до кота на капак од 1.5м Шахтата изведена од конусен дел Н=0.6м, прав елемент Н=0.5м  базен елемент Нвнатрешно=0.4м. Комплет монтирани со залиени споеви меѓу елементите со цементен малтер и изведени отвори за влез на риголите и излез на ПЕ цевки. Сите продори за риголите и цевките залиени со ексмал.</t>
  </si>
  <si>
    <t>Изведба на бетонска плоча од МБ 30 со димезнии           1 х 0.5м на крај на цевки за испуст.</t>
  </si>
  <si>
    <t>Изработака на армирано бетонски зафат Решетка кај ул.А со дебелина на долна плоча 20см, дебелина на ѕид 20см. Внатрешна ширина на зафатот 60см, длабочина од дно до решетка 95см. Во се спрема графички детал.Ѕидовите двострано армирани со Qмрежа 335.</t>
  </si>
  <si>
    <t xml:space="preserve">бетон во долна плоча МБ30 = 7.6 х 1.0 х 0.2 </t>
  </si>
  <si>
    <t xml:space="preserve">бетон во ѕидови МБ30 = 7.20 х 2 х 1 х 0.2 +1.0х 2 х 1х 0.2 </t>
  </si>
  <si>
    <t>мршав бетон во долна плоча =1.0х7.60х0.1</t>
  </si>
  <si>
    <t>песок под мршав бетон =1.0х7.6х.1</t>
  </si>
  <si>
    <t>Qмрежа 335 - (7.2 х 2 х 1+1х2х1 + 1х2х7.6)х1.2х5.33 кг/м2</t>
  </si>
  <si>
    <t>кгр</t>
  </si>
  <si>
    <t>бетон во долна плоча МБ30 = 9.6х1х0.2</t>
  </si>
  <si>
    <t>бетон во ѕидови МБ30 9.2 х 2 х 1 х 0.2 + 1 х 1 х 2 х 0.2</t>
  </si>
  <si>
    <t>мршав бетон во долна плоча =9.6 х 0.1 х 1</t>
  </si>
  <si>
    <t>песок под мршав бетон =1х9.6х0.1</t>
  </si>
  <si>
    <t>Qмрежа 335 (9.6х2х1+1х2х1+9.2х1х2)х1.2х5.33 кг/м2</t>
  </si>
  <si>
    <t xml:space="preserve">бетон во долна плоча МБ30 = 7.2 х 1.0 х 0.2 </t>
  </si>
  <si>
    <t xml:space="preserve">бетон во ѕидови МБ30 = 7.00 х 2 х 1 х 0.2 +1.0х 2 х 1х 0.2 </t>
  </si>
  <si>
    <t>мршав бетон во долна плоча =1.0х7.20х0.1</t>
  </si>
  <si>
    <t>песок под мршав бетон =1.0х7.2х.1</t>
  </si>
  <si>
    <t>Qмрежа 335 - (7.2 х 2 х 1+1х2х1 + 1х2х6.8)х1.2х5.33 кг/м2</t>
  </si>
  <si>
    <t>Изведба на АБ канал од стационажа 0+438.96-0+445.94 со внатрешни димензии Б=50см , Н=45см и дебелина на долна плоча, горна плоча, ѕидови д=15см.Комплет со двострано армирање на ѕидови и горна и долна плоча со Q335 и комплет земјани работи.</t>
  </si>
  <si>
    <t>5.1-ЗЕМЈАНИ РАБОТИ</t>
  </si>
  <si>
    <t>рачен ископ  20 %</t>
  </si>
  <si>
    <t>машински ископ 80%</t>
  </si>
  <si>
    <t>Рачно планирање на дното на ровот</t>
  </si>
  <si>
    <t xml:space="preserve">Утовар и транспорт на вишок на материјал до 5км </t>
  </si>
  <si>
    <t>5.1 ВКУПНО ЗЕМЈАНИ РАБОТИ</t>
  </si>
  <si>
    <t>5.2-МОНТАЖНИ РАБОТИ</t>
  </si>
  <si>
    <t>5.2 ВКУПНО МОНТАЖНИ РАБОТИ</t>
  </si>
  <si>
    <t>5.3-БЕТОНСКИ И АРМИРАНО БЕТОНСКИ РАБОТИ</t>
  </si>
  <si>
    <t>5.3 ВКУПНО БЕТОНСКИ И АРМИРАНО БЕТОНСКИ РАБОТИ</t>
  </si>
  <si>
    <t>ВКУПНО за 6. ВКУПНО ЗА СООБРАЌАЈНА СИГНАЛИЗАЦИЈА И ОПРЕМА:</t>
  </si>
  <si>
    <t>ВКУПНО за 5. ОДВОДНУВАЊЕ:</t>
  </si>
  <si>
    <t>ВКУПНО за 4. ГОРЕН СТРОЈ:</t>
  </si>
  <si>
    <t>5.ВКУПНО ЗА ОДВОДНУВАЊЕ:</t>
  </si>
  <si>
    <t>6. СООБРАЌАЈНА СИГНАЛИЗАЦИЈА И ОПРЕМА</t>
  </si>
  <si>
    <t>6.1 ВЕРТИКАЛНА СИГНАЛИЗАЦИЈА</t>
  </si>
  <si>
    <t>6.1ВКУПНО ВЕРТИКАЛНА СИГНАЛИЗАЦИЈА</t>
  </si>
  <si>
    <t>6.2 ХОРИЗОНТАЛНА СИГНАЛИЗАЦИЈА</t>
  </si>
  <si>
    <t>6.2ВКУПНО ХОРИЗОНТАЛНА СИГНАЛИЗАЦИЈА</t>
  </si>
  <si>
    <t>6.3 СООБРАЌАЈНА ОПРЕМА</t>
  </si>
  <si>
    <t>6.3 ВКУПНО СООБРАЌАЈНА ОПРЕМА</t>
  </si>
  <si>
    <t>6. ВКУПНО ЗА СООБРАЌАЈНА СИГНАЛИЗАЦИЈА И ОПРЕМА</t>
  </si>
  <si>
    <t>РЕКАПИТУЛАР ЗА РЕКОНСТРУКЦИЈА  НА УЛИЦА " 1" ВО С.ВРБЕН ВО О. МАВРОВО И РОСТУШЕ</t>
  </si>
  <si>
    <t>РЕКАПИТУЛАР ЗА РЕКОНСТРУКЦИЈА  НА УЛИЦА  " 1" ВО С.ВРБЕН ВО О. МАВРОВО И РОСТУШЕ</t>
  </si>
  <si>
    <t>ОСНОВЕН ПРОЕКТ ЗА РЕКОНСТРУКЦИЈА  НА УЛИЦА "13", "14" И "15" ВО У.Б.6, ВО С.РЖАНИЧИНО,  О. ПЕТРОВЕЦ</t>
  </si>
  <si>
    <t>ОСНОВЕН ПРОЕКТ ЗА РЕКОНСТРУКЦИЈА  НА УЛИЦА "13" ВО У.Б.6, ВО С.РЖАНИЧИНО,  О. ПЕТРОВЕЦ</t>
  </si>
  <si>
    <t>Машински ископ на хумус   со утовар и транспорт до локација или депонија посочена од страна на Инвеститорот -Општината.</t>
  </si>
  <si>
    <t>3.4</t>
  </si>
  <si>
    <t xml:space="preserve">Изработка на насип до потребна збиеност со набавка и транспорт на материјал </t>
  </si>
  <si>
    <t>Изработка на косини согласно детали прикажани во графичките прилози</t>
  </si>
  <si>
    <t>3.7</t>
  </si>
  <si>
    <t>Изработка на дренажа со полуперфорирана цевка ф100 мм поставена во ров исполнет со филтерски материјал</t>
  </si>
  <si>
    <t xml:space="preserve">Набавка, транспорт и вградување на асфалт БНХС 16а    д=7см. </t>
  </si>
  <si>
    <t>Набавка, транспорт и вградување на бетонски рабници 8/20 МБ40 на темел од МБ 20 со фугирање</t>
  </si>
  <si>
    <t>Рачен ископ за детекција на подземни постојни инсталации</t>
  </si>
  <si>
    <t>Машински 80%</t>
  </si>
  <si>
    <t>Рачно 20%:</t>
  </si>
  <si>
    <t>Црпење на подземна и атмосферска вода од ров со дренажна пумпа во случај истата да се појави при вршење на работите</t>
  </si>
  <si>
    <t>Фино планирање на дното на ровот со точност на нивелетата од ±2 cm.</t>
  </si>
  <si>
    <r>
      <t>Изработка на подлога h = 10 cm (набавка на материјал, транспорт и истовар со распостелување) по дното на ровот на песок со големина на зрно од max 2 mm. Пресметка по m</t>
    </r>
    <r>
      <rPr>
        <vertAlign val="superscript"/>
        <sz val="10"/>
        <rFont val="Cambria"/>
        <family val="1"/>
        <charset val="204"/>
      </rPr>
      <t xml:space="preserve">3  </t>
    </r>
    <r>
      <rPr>
        <sz val="10"/>
        <rFont val="Cambria"/>
        <family val="1"/>
        <charset val="204"/>
      </rPr>
      <t>(согласно табеларни пресметки).</t>
    </r>
  </si>
  <si>
    <t>Набавка, транспорт и поставување на сигнализациона пластична лента за предупредување.</t>
  </si>
  <si>
    <t xml:space="preserve">Геодетско обележување на трасите на цевководите. </t>
  </si>
  <si>
    <t>час</t>
  </si>
  <si>
    <t>5.1 ЗЕМЈЕНИ МАСИ:</t>
  </si>
  <si>
    <t>Ископ на ров со длабочина од 0-2 m (тесен ископ), ширина од 0.80 m за поставување на канализациони цевки во земја III/IV категорија.</t>
  </si>
  <si>
    <t xml:space="preserve">Набавка, транспорт и вградување на ситен песок околу и до 30см над теме на цевка со збивање до 95 % по стандарден Прокторов опит. </t>
  </si>
  <si>
    <t xml:space="preserve">Затрупување  и насипување на ровот комбинирано (машинско и рачно) со материјал од ископ во слоеви до 30cm заедно со набивање. </t>
  </si>
  <si>
    <t xml:space="preserve">Набавка, транспорт и поставување на тампон под асфалт со дебелина на слој од 30 cm, со набивање до 95% по стандарден Прокторов опит. </t>
  </si>
  <si>
    <t>Одвоз на ископаниот материјал со утовар, транспорт, истовар и планирање во депонија на растојание над L=5 km.</t>
  </si>
  <si>
    <t>5.2- ИНСТАЛАТЕРСКИ РАБОТИ</t>
  </si>
  <si>
    <t>Набавка, транспорт и монтажа на полипропиленски (PP-HM) канализациони цевки класа SN8 со внатрешен чист отвор произведени и монтирани согласно стандарди ISO EN 9969  и  МКС EN 13476-3 стандард со приклучна спојка или еквивалентно</t>
  </si>
  <si>
    <t>PP - HM DN 200 mm SN 8</t>
  </si>
  <si>
    <t>PP - HM DN 250 mm SN 8</t>
  </si>
  <si>
    <t>PP - HM DN 300 mm SN 8</t>
  </si>
  <si>
    <t>PP - HM DN 400 mm SN 8</t>
  </si>
  <si>
    <t>Испитување на изведената линија и целиот споен материјал под соодветен притисок, според стандардна методологија на тестирање според стандард МKS EN 1610 или еквивалентно (со вода)</t>
  </si>
  <si>
    <t>5.2 ИНСТАЛАТЕРСКИ РАБОТИ:</t>
  </si>
  <si>
    <t>5.3-РЕВИЗИОНИ ШАХТИ</t>
  </si>
  <si>
    <t>Набавка, транспорт и вградување на готови бетон елементи  за ѕидови на шахтата со спојни елементи по стандард MKC EN 13369 или еквивалентно.  Пресметка по парче.</t>
  </si>
  <si>
    <t>Е2, DN 1000 mm, L = 1000 mm</t>
  </si>
  <si>
    <t>Е3, DN 1000 mm, L =   500 mm</t>
  </si>
  <si>
    <t>Е4, DN 1000/600 mm, L = 500 mm</t>
  </si>
  <si>
    <r>
      <t>Изработка на постелка (набавка на материјал, транспорт и истовар со рачно распостелување) испод бетонската подлога од чакалеста мешавина  со големина на зрно 4-8mm. Пресметка по m</t>
    </r>
    <r>
      <rPr>
        <vertAlign val="superscript"/>
        <sz val="10"/>
        <rFont val="Cambria"/>
        <family val="1"/>
        <charset val="204"/>
      </rPr>
      <t>3</t>
    </r>
  </si>
  <si>
    <r>
      <t>Затрупување  и насипување на просторот околу шахтата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</si>
  <si>
    <r>
      <t>Одвоз на вишок ископан материјал со утовар, транспорт, истовар и планирање во депонија. средно транспортно растојание L=5 km. Пресметка  по m</t>
    </r>
    <r>
      <rPr>
        <vertAlign val="superscript"/>
        <sz val="10"/>
        <rFont val="Cambria"/>
        <family val="1"/>
        <charset val="204"/>
      </rPr>
      <t>3</t>
    </r>
    <r>
      <rPr>
        <sz val="10"/>
        <rFont val="Cambria"/>
        <family val="1"/>
        <charset val="204"/>
      </rPr>
      <t>.</t>
    </r>
  </si>
  <si>
    <r>
      <t>Набавка, транспорт и вградување со површинско порамнување на бетонската подлога за кинета на дно на шахта изработена од МБ15 . Пресметка по m</t>
    </r>
    <r>
      <rPr>
        <vertAlign val="superscript"/>
        <sz val="10"/>
        <rFont val="Cambria"/>
        <family val="1"/>
        <charset val="204"/>
      </rPr>
      <t>3</t>
    </r>
    <r>
      <rPr>
        <sz val="10"/>
        <rFont val="Cambria"/>
        <family val="1"/>
        <charset val="204"/>
      </rPr>
      <t xml:space="preserve"> </t>
    </r>
  </si>
  <si>
    <t>Набавка, транспорт и вградување  на лиеножелезен капак со шарка со еластомер помеѓу капакот и шарката за поврзување со долниот дел со светол отвор Ø 600mm. со носивост D400, според МКС EN124 или еквивалентно. Пресметка по парче</t>
  </si>
  <si>
    <t>Набавка, транспорт и вградување  на лиеножелезени качувалки со единечна  тежина од парче 2.4 kg. Пресметка по парче</t>
  </si>
  <si>
    <t>Набавка, транспорт и вградување на арматура по детал во за горна плоча за капак</t>
  </si>
  <si>
    <t>Набавка, транспорт и монтажа на двокомпонентна трајна еластична полисулфидна смеса во комбинација со еднокомпонентна епоксидна инјекциона маса за спој помеѓу цевка и шахта</t>
  </si>
  <si>
    <t>кг</t>
  </si>
  <si>
    <t>по окно</t>
  </si>
  <si>
    <t>5.3 РЕВИЗИОНИ ШАХТИ:</t>
  </si>
  <si>
    <t>Набавка, транспорт и монтажа на бетонскa монтажнa шахтa Hsr =1,53 m, по единечен предмер (даден во продолжение)</t>
  </si>
  <si>
    <t>5.4-СЛИВНИ ШАХТИ</t>
  </si>
  <si>
    <t>Набавка, транспорт и монтажа на бетонскa монтажнa сливна шахтa Hsr = 1,95 м по единечен предмер (даден во продолжение)</t>
  </si>
  <si>
    <r>
      <t>Изработка на постелка (набавка на материјал, транспорт и истовар со рачно распостелување) испод бетонската подлога од чакалеста мешавина  со големина на зрно 4-8mm. Пресметка по m</t>
    </r>
    <r>
      <rPr>
        <vertAlign val="superscript"/>
        <sz val="10"/>
        <rFont val="Cambria"/>
        <family val="1"/>
        <charset val="204"/>
      </rPr>
      <t>3</t>
    </r>
    <r>
      <rPr>
        <sz val="10"/>
        <rFont val="Cambria"/>
        <family val="1"/>
        <charset val="204"/>
      </rPr>
      <t>.</t>
    </r>
  </si>
  <si>
    <r>
      <t>Затрупување  и насипување на просторот околу уличниот сливник,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</si>
  <si>
    <t xml:space="preserve">Набавка,транспорт и вградување на бетон МБ30 за порамнување на венецот на горниот дел на сливната шахта.                                                                                                                                                   </t>
  </si>
  <si>
    <t>(0.9 x 0.9 - 0.2 x 2 x 3.14) x 0.2</t>
  </si>
  <si>
    <t xml:space="preserve">Набавка,транспорт и вградување на бетон МБ15 како подлога на долниот дел од сливната шахта.                                                                                    </t>
  </si>
  <si>
    <t xml:space="preserve">Подготовка на материјал, транспорт и вградување на цементен малтер за заптивање на споевите околу цевките  од сливна шахта до атмосферска шахта.                                   </t>
  </si>
  <si>
    <t>Набавка, транспорт и монтажа  на правоаголна решетка на сливна шахта тип MKS EN124-2 2015 класа D400,со димензии 540/500 мм, или еквивалентно.</t>
  </si>
  <si>
    <t xml:space="preserve">Набавка,транспорт и поставување на АБ цевка ф-400 мм L = 1m, за формирање на сливна шахта на бетонска основа.                                                                    </t>
  </si>
  <si>
    <t>Набавка, транспорт, спремање и вградување на ребраста арматура РА 400/500 до Ø-12 мм.</t>
  </si>
  <si>
    <t>Набавка, транспорт и монтажа на кофи за таложник во сливна шахта.</t>
  </si>
  <si>
    <t xml:space="preserve">Бушење нa отвор во шахтите за приклучок на сливниците со ревизионите шахти.            </t>
  </si>
  <si>
    <t>5.4 СЛИВНИ ШАХТИ:</t>
  </si>
  <si>
    <t>5.5-ПРЕМИН ПОД АСФАЛТЕН ПАТ</t>
  </si>
  <si>
    <t>Двострано машинско сечење на асфалтна коловозна конструкција со d=7cm по должина на преминот на трасата под пат. Пресметка по m'.</t>
  </si>
  <si>
    <r>
      <t>Раскопување, утовар и транспорт на отстранетиот асфалт до депонија на оддалеченост до 5 km. Пресметка по m</t>
    </r>
    <r>
      <rPr>
        <vertAlign val="superscript"/>
        <sz val="10"/>
        <rFont val="Cambria"/>
        <family val="1"/>
        <charset val="204"/>
      </rPr>
      <t>2</t>
    </r>
    <r>
      <rPr>
        <sz val="10"/>
        <rFont val="Cambria"/>
        <family val="1"/>
        <charset val="204"/>
      </rPr>
      <t>.</t>
    </r>
  </si>
  <si>
    <t>Набавка, транспорт и монтажа на бетонскa заштитна цевка со пречник DN 600mm. Пресметка по m'.</t>
  </si>
  <si>
    <t>Набавка, транспорт и вградување на асфалтен слој БНХС 16а со d=7cm со машинско набивање. Пресметка по m'.</t>
  </si>
  <si>
    <t>5.5 ПРЕМИН ПОД АСФАЛТЕН ПАТ:</t>
  </si>
  <si>
    <t>5.6-ИСПУСТ ВО ПОСТОЕЧКИ КАНАЛ ЗА АТМОСФЕРСКИ ВОДИ</t>
  </si>
  <si>
    <t xml:space="preserve">Расчистување на постоечки земјен канал за атмосферски води во должина од 50m спротиводно и низводно од испусната градба. </t>
  </si>
  <si>
    <r>
      <t>Ископ во косини на постоечки атмосферски канал за поставување на облога од нафрлан камен, комбинирано (машински и рачно), III и IV категорија. Пресметка по m</t>
    </r>
    <r>
      <rPr>
        <vertAlign val="superscript"/>
        <sz val="10"/>
        <rFont val="Cambria"/>
        <family val="1"/>
        <charset val="204"/>
      </rPr>
      <t>3</t>
    </r>
    <r>
      <rPr>
        <sz val="10"/>
        <rFont val="Cambria"/>
        <family val="1"/>
        <charset val="204"/>
      </rPr>
      <t xml:space="preserve">. </t>
    </r>
  </si>
  <si>
    <r>
      <t>Изработка на постелка (утовар, транспорт и истовар со рачно распостелување) испод бетонската плоча на испустната граба од чакалеста мешавина  со големина на зрно 4-8mm. Пресметка по m</t>
    </r>
    <r>
      <rPr>
        <vertAlign val="superscript"/>
        <sz val="10"/>
        <rFont val="Cambria"/>
        <family val="1"/>
        <charset val="204"/>
      </rPr>
      <t>3</t>
    </r>
    <r>
      <rPr>
        <sz val="10"/>
        <rFont val="Cambria"/>
        <family val="1"/>
        <charset val="204"/>
      </rPr>
      <t>.</t>
    </r>
  </si>
  <si>
    <r>
      <t>Изработка на облога (утовар, транспорт и вградување) од нафрлан камен со dsr = 20cm во дното и косините на каналот до висина од 70cm во вкупна должина од 3m. Пресметка по m</t>
    </r>
    <r>
      <rPr>
        <vertAlign val="superscript"/>
        <sz val="10"/>
        <rFont val="Cambria"/>
        <family val="1"/>
        <charset val="204"/>
      </rPr>
      <t>3</t>
    </r>
    <r>
      <rPr>
        <sz val="10"/>
        <rFont val="Cambria"/>
        <family val="1"/>
        <charset val="204"/>
      </rPr>
      <t>.</t>
    </r>
  </si>
  <si>
    <r>
      <t>Затрупување  и насипување на просторот околу ипсусната градба и косините на каналот над облогата,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r>
      <rPr>
        <sz val="10"/>
        <rFont val="Cambria"/>
        <family val="1"/>
        <charset val="204"/>
      </rPr>
      <t>.</t>
    </r>
  </si>
  <si>
    <r>
      <t>Фино планирање на косините на земјениот канал над облогата. Пресметка во m</t>
    </r>
    <r>
      <rPr>
        <vertAlign val="superscript"/>
        <sz val="10"/>
        <rFont val="Cambria"/>
        <family val="1"/>
        <charset val="204"/>
      </rPr>
      <t>2</t>
    </r>
    <r>
      <rPr>
        <sz val="10"/>
        <rFont val="Cambria"/>
        <family val="1"/>
        <charset val="204"/>
      </rPr>
      <t>.</t>
    </r>
  </si>
  <si>
    <r>
      <t>Набавка,транспорт и вградување на бетон МБ30 за изведба на ѕидови и долна плоча на испусна градба. 
Пресметка  по m</t>
    </r>
    <r>
      <rPr>
        <vertAlign val="superscript"/>
        <sz val="10"/>
        <rFont val="Cambria"/>
        <family val="1"/>
        <charset val="204"/>
      </rPr>
      <t>3</t>
    </r>
    <r>
      <rPr>
        <sz val="10"/>
        <rFont val="Cambria"/>
        <family val="1"/>
        <charset val="204"/>
      </rPr>
      <t xml:space="preserve">.                                                                                                                      </t>
    </r>
  </si>
  <si>
    <t xml:space="preserve">Подготовка, транспорт и вградување на цементен малтер за заптивање на продорот на канализациската цевка низ челниот ѕид на испустната градба.                                   </t>
  </si>
  <si>
    <t>Набавка, транспорт и монтажа на челични профили за изработка на каса и решетка за испусна градба.
Пресметка по kg.</t>
  </si>
  <si>
    <t>Набавка, транспорт и монтажа на механички анкери за фиксирање на каса за решетка на крилните ѕидови.
Пресметка по парче. Мeх. анкер 1/2'' x 4.5'' Carbon Steel</t>
  </si>
  <si>
    <t>5.6-ИСПУСТ ВО ПОСТОЕЧКИ КАНАЛ ЗА АТМОСФЕРСКИ ВОДИ:</t>
  </si>
  <si>
    <t>6. УЛИЧНО ОСВЕТЛУВАЊЕ</t>
  </si>
  <si>
    <t>Општи Напомени:
*За сите позиции важи набавка, испорака, транспорт, складирање, монтажа и поврзување комплет со сиот помошен материјал, спремно за работа 
*За целокупната предвидена опрема важи и еквивалентна
*За целокупната предвидена опрема да се достават сертификати за квалитет,
*За столбови  и светилки  да се достават сертификати од тестирања за степен на заштита IP и IK од акредитирани лаборатории             
*Разводната опрема и доводните кабли од приклучна точка на НН дистрибутивна мрежа до МРО не се земени во предвид</t>
  </si>
  <si>
    <t>6.1-ГРАДЕЖНИ РАБОТИ</t>
  </si>
  <si>
    <t>Ископ на  ров со длабочина од 0,8 m, ширина од 0,4 m и должина од 207 m за полагање на НН кабел, заземјувачка трака и елементи за заштита. 
НАПОМЕНА: Пресметките за ископ се правени врз основа на рамна површина, т.е. од котата на коловозот</t>
  </si>
  <si>
    <t>Ископ за фундаменти на столб со висина H=6 m. Димензиите на ископот за поставување на фундаментот изнесуваат 600x600x1000 mm. Вкупен број на фундаменти е 9.</t>
  </si>
  <si>
    <t>Затрупување на ров со земја со длабочина од 0,6 m, ширина 0,4 m и должина од 207 m по полагање на опемата и елементите наменети за поставување во истиот.</t>
  </si>
  <si>
    <t xml:space="preserve">Набавка, утовар, транспорт, истовар и нанесување на слој од ситно гранулиран песок во дното од ровот со дебелина од слојот од d=0,2 m (0,1+0,1 m) за оформување на еластична подлога за НН кабли. </t>
  </si>
  <si>
    <t>Oдведување на вишокот градежен шут и земја на оддалеченост од 20км со коефициент на растреситост од 1.25. Изборот на депонија е обврска на Инвеститорот.</t>
  </si>
  <si>
    <t xml:space="preserve">Изработка на бетонски фундаменти со марка тип МВ 30, за прицврстување на метален столб со вкупна висина од h=6 m  за поставување на светилките за осветлување на патот. Бетонскиот фундамент е со димнзии 0,6 х 0,6 х 1 m, поставување на челична плоча 400x400mm во фундаментот  и  анкер штрафови 4xM20x600mm за монтажа на столбовите.  Фундаментите треба да бидат со отвори (пластични цевки Ф70) за влез-излез на кабли (кај столбовите со два излеза) да се предвиди дополнителен страничен отвор. Отворот треба да биде со радиус минимум fi 70 mm. Анкер штрафовите и анкер плочите треба да одговараат по димензии со  столбовите за осветлување кои ќе се монтираат. </t>
  </si>
  <si>
    <t xml:space="preserve">Набавка, испорака и составување во ископан ров на елементи за заштита и предупредување
Елементи за заштита GAL штитник </t>
  </si>
  <si>
    <t>Набавка, испорака и составување во ископан ров на елементи за заштита и предупредување
Предупредувачка PVC лента</t>
  </si>
  <si>
    <t>6.1 ГРАДЕЖНИ РАБОТИ:</t>
  </si>
  <si>
    <t>6.2-ЕЛЕКТРО ИНСТАЛАЦИОНИ РАБОТИ</t>
  </si>
  <si>
    <t xml:space="preserve">Набавка, транспорт и монтажа на димабилна ЛЕД светилка со предспоен уред, во плочеста форма со ребраст ладилник на горната страна, моќност од 58,6W, мин.8820  lm, неутрална бела светлина од 4000 К. Моќноста  на светилката може да се движи во граници од +/- 10%.
Трајноста на лед модулот да биде над 50 000 часа , а при тоа светлосниот флукс да не падне под 80%, гаранција од 10 години.  Работна температура -30 до +55 степени целзиусови.  Куќиштето на светилката да е изработено алуминиум со висок степен на чистота (најмалку 99%) и обоена со електростацка постапка со боја во прав со РАЛ 7035.  Протектор изработен од термички појачано стакло. Механичка заштита од IP66 и отпор на удар IK08. Светилката да е опремена со насадник со можност за вертикална и хоризонтална монтажа на столб/лира со пречник Ф60mm. Светилката, заедно со лирата се поставуваат на столб со висина од H=6m. </t>
  </si>
  <si>
    <t>Набавка, испорака и монтажа на два сегментен топлпоцинкуван челичен столб со вкупна висина од H=6 m, со приклучна кутија на висина од 0.8 m   опремена со редни клеми (терминален блок за кабли со дебелина од 35 mm2),автоматски осигурувач C10А (според EN стандарди и степен на заштита IP54), и завртка за заземјување. 
Столбот да се испорача комплет со основа (и базна плоча) за анкер штрафови која одговара по димензии со анкер штрафовите во фундаментот (според детали од графички прилог).</t>
  </si>
  <si>
    <t xml:space="preserve">Набавка, испорака и монтажа на енергетски кабел за напојување, тип NАYY 4x6 mm², од разводен ормар за улично осветлување до приклучна кутија на секој од столбовите, вклучувајќи и влез-излез на кабелот до и од приклучна кутија. </t>
  </si>
  <si>
    <t>Набавка, испорака и монтажа на кабел од типот NYY 3x1,5 mm²,  за напојување  на светилките од приклична кутија до светилка.</t>
  </si>
  <si>
    <t xml:space="preserve">Лента за заземјување FeZn 25x4 mm, положена во претходно ископан ров, приклучена на зеземјителната завртка на столбот. Споевите да бидат залиени со врел битумен.  </t>
  </si>
  <si>
    <t>Набавка, транспорт и монтажа на униварзална спојка за спојување на траките за заземјување, според МКС.Б4.936</t>
  </si>
  <si>
    <t>6.2 ЕЛЕКТРО ИНСТАЛАЦИОНИ РАБОТИ:</t>
  </si>
  <si>
    <t>6.3-АТЕСТИ И ОСТАНАТА ТЕХНИЧКА ДОКУМЕНТАЦИЈА</t>
  </si>
  <si>
    <t>Испитување на инсталација, издавање на атест и пуштање во употреба.</t>
  </si>
  <si>
    <t>6.3-АТЕСТИ И ОСТАНАТА ТЕХНИЧКА ДОКУМЕНТАЦИЈА:</t>
  </si>
  <si>
    <t>Мерење на отпорот на распростирање на заштитниот заземјувач на јавното осветлување, извршено од страна на овластена фирма, која располага со сертификат за калибрација на мерниот инструмент кој го користи.</t>
  </si>
  <si>
    <t>Мерење на отпорот на заземјување на столбовите и ормарот и издавање на атест  од овластена фирма која располага со сертификат за калибрација на мерниот инструмент кој го користи.</t>
  </si>
  <si>
    <t>Мерење на нивото на средна погонска осветленост и издавање на извештај од мерења   од овластена фирма која располага со сертификат за калибрација на мерниот инструмент кој го користи.</t>
  </si>
  <si>
    <t>6.4-КОНТРОЛНИ МЕРЕЊА</t>
  </si>
  <si>
    <t>6.4-КОНТРОЛНИ МЕРЕЊА:</t>
  </si>
  <si>
    <t xml:space="preserve">5.ВКУПНО ЗА ОДВОДНУВАЊЕ: </t>
  </si>
  <si>
    <t xml:space="preserve">6.ВКУПНО ЗА УЛИЧНО ОСВЕТЛУВАЊЕ: </t>
  </si>
  <si>
    <t>ВКУПНО за 6. УЛИЧНО ОСВЕТЛУВАЊЕ:</t>
  </si>
  <si>
    <t>ВКУПНО за 7. ВКУПНО ЗА СООБРАЌАЈНА СИГНАЛИЗАЦИЈА И ОПРЕМА:</t>
  </si>
  <si>
    <t>РЕКАПИТУЛАР ЗА РЕКОНСТРУКЦИЈА  НА УЛИЦА" 13" ВО О.ПЕТРОВЕЦ</t>
  </si>
  <si>
    <t>ОСНОВЕН ПРОЕКТ ЗА РЕКОНСТРУКЦИЈА  НА УЛИЦА "14" ВО У.Б.6, ВО С.РЖАНИЧИНО,  О. ПЕТРОВЕЦ</t>
  </si>
  <si>
    <t>Набавка, транспорт и монтажа на бетонскa монтажнa сливна шахтa Hsr = 1,95 м по единечен предмер (даден во продолжение)парче 8</t>
  </si>
  <si>
    <t>7. СООБРАЌАЈНА СИГНАЛИЗАЦИЈА И ОПРЕМА</t>
  </si>
  <si>
    <t>7.1 ВЕРТИКАЛНА СИГНАЛИЗАЦИЈА</t>
  </si>
  <si>
    <t>7.2 ХОРИЗОНТАЛНА СИГНАЛИЗАЦИЈА</t>
  </si>
  <si>
    <t>7.2ВКУПНО ХОРИЗОНТАЛНА СИГНАЛИЗАЦИЈА</t>
  </si>
  <si>
    <t>7. ВКУПНО ЗА СООБРАЌАЈНА СИГНАЛИЗАЦИЈА И ОПРЕМА</t>
  </si>
  <si>
    <t>7.1ВКУПНО ВЕРТИКАЛНА СИГНАЛИЗАЦИЈА</t>
  </si>
  <si>
    <t>РЕКАПИТУЛАР ЗА РЕКОНСТРУКЦИЈА  НА УЛИЦА" 14" ВО О.ПЕТРОВЕЦ</t>
  </si>
  <si>
    <t>ОСНОВЕН ПРОЕКТ ЗА РЕКОНСТРУКЦИЈА  НА УЛИЦА "15" ВО У.Б.6, ВО С.РЖАНИЧИНО,  О. ПЕТРОВЕЦ</t>
  </si>
  <si>
    <t>PP - HM DN 500 mm SN 8</t>
  </si>
  <si>
    <t>Набавка, транспорт и монтажа на бетонскa монтажнa шахтa Hsr =1,62 m, по единечен предмер (даден во продолжение)</t>
  </si>
  <si>
    <t>Набавка, транспорт и монтажа на бетонскa монтажнa сливна шахтa Hsr = 1,99 м по единечен предмер (даден во продолжение)</t>
  </si>
  <si>
    <t>ВКУПНО ЗА ОПШТИНА ПЕТРОВЕЦ</t>
  </si>
  <si>
    <t>СЕ ВКУПНО ЗА ОПШТИНА ПЕТРОВЕЦ</t>
  </si>
  <si>
    <t>РЕКАПИТУЛАР ЗА РЕКОНСТРУКЦИЈА  НА УЛИЦА  " 13" ВО УБ 6 ВО О. ПЕТРОВЕЦ</t>
  </si>
  <si>
    <t>РЕКАПИТУЛАР ЗА РЕКОНСТРУКЦИЈА  НА УЛИЦА  " 14" ВО УБ 6 ВО О. ПЕТРОВЕЦ</t>
  </si>
  <si>
    <t>РЕКАПИТУЛАР ЗА РЕКОНСТРУКЦИЈА  НА УЛИЦА  " 15" ВО УБ 6 ВО О. ПЕТРОВЕЦ</t>
  </si>
  <si>
    <t>ВКУПНА ВРЕДНОСТ ТЕНДЕР 9 ДЕЛ 5 (ден. без ДДВ):</t>
  </si>
  <si>
    <t>РЕКАПИТУЛАР ЗА  О. ГОСТИВАР (ден. без ДДВ):</t>
  </si>
  <si>
    <t>РЕКАПИТУЛАР ЗА  О. МАВРОВО И РОСТУШЕ (ден. без ДДВ):</t>
  </si>
  <si>
    <t>РЕКАПИТУЛАР ЗА  О. ПЕТРОВЕЦ (ден. без ДДВ):</t>
  </si>
  <si>
    <t>10.2</t>
  </si>
  <si>
    <t>Набавка и транспорт, чистење на коловозна површина, маркирање и изведување на тенкослојни надолжни и напречни рефлектирачки ознаки во бела боја</t>
  </si>
  <si>
    <t>3.2
8
10.2</t>
  </si>
  <si>
    <t>10.3</t>
  </si>
  <si>
    <t>Набавка, транспорт и поставување на сообраќајни знаци со облик на правоаголник со димензии L=600 mm H=900 mm, класа на ретрорефлексија I</t>
  </si>
  <si>
    <t xml:space="preserve">Набавка, транспорт и поставување на опрема за насочување и водење на сообраќајот - маркери во бела/жолта боја (катадиоптри) </t>
  </si>
  <si>
    <t>10.4</t>
  </si>
  <si>
    <t>Набавка, транспорт и поставување на опрема за означување на препреки - табли за означување на остра кривина</t>
  </si>
  <si>
    <t>10.6</t>
  </si>
  <si>
    <t>Набавка, транспорт и поставување на сообраќајни огледала со облик на круг со дијаметар D=900 mm со надворешен раб со рефлектирачки наизменични полиња во црвена и бела боја</t>
  </si>
  <si>
    <t>Набавка, транспорт и поставување на  челична заштитна ограда тип H2W5</t>
  </si>
  <si>
    <t>Набавка, транспорт и поставување на сообраќајни знаци (дополнителна табла) со облик на правоаголник со димензии L=600 mm H=250 mm, класа на ретрорефлексија I</t>
  </si>
  <si>
    <t>Изработака на армирано бетонски  Решетка кај ул.Б со дебелина на долна плоча 20см, дебелина на ѕид 20см. Внатрешна ширина на зафатот 60см, длабочина од дно до решетка 95см. Во се спрема графички детал.Ѕидовите двострано армирани со Qмрежа 335.</t>
  </si>
  <si>
    <t>Изработака на армирано бетонски  Решетка кај ул.В со дебелина на долна плоча 20см, дебелина на ѕид 20см. Внатрешна ширина на зафатот 80см, длабочина од дно до решетка 95см. Во се спрема графички детал.Ѕидовите двострано армирани со Qмрежа 335.</t>
  </si>
  <si>
    <t>Набавка, транспорт и поставување на  завршна конструкција на челична заштитна ограда со должина L=4 m</t>
  </si>
  <si>
    <t>Набавка, транспорт и поставување на пешачка ограда со висина H=1000 mm (согласно детал даден во основен сообраќаен проект)</t>
  </si>
  <si>
    <t>Набавка, транспорт и поставување на направи за смирување на сообраќајот - Гумена вештачка издаденост делумно плато со димензии L=1000 mm W=1200 mm и H=70 mm</t>
  </si>
  <si>
    <t>СЕ ВКУПНО - Реконструкција на улица " 13" ВО УБ6, с. Ржаничино</t>
  </si>
  <si>
    <t>СЕ ВКУПНО - Реконструкција на улица " 14" ВО УБ6, с. Ржаничино</t>
  </si>
  <si>
    <t>СЕ ВКУПНО - Реконструкција на улица " 15" ВО УБ6, с. Ржаничино</t>
  </si>
  <si>
    <r>
      <t>Ископ (продлабочување и проширување на ровот за оформување на градежна јама) комбинирано (машински и рачно),  III и IV категорија со оформување на страните на градежната јама  со  подградување на јамата во просек 0.6 m</t>
    </r>
    <r>
      <rPr>
        <vertAlign val="superscript"/>
        <sz val="12"/>
        <rFont val="StobiSerif Regular"/>
        <family val="3"/>
      </rPr>
      <t>2</t>
    </r>
    <r>
      <rPr>
        <sz val="12"/>
        <rFont val="StobiSerif Regular"/>
        <family val="3"/>
      </rPr>
      <t>/m'. Пресметка по m</t>
    </r>
    <r>
      <rPr>
        <vertAlign val="superscript"/>
        <sz val="12"/>
        <rFont val="StobiSerif Regular"/>
        <family val="3"/>
      </rPr>
      <t>3</t>
    </r>
    <r>
      <rPr>
        <sz val="12"/>
        <rFont val="StobiSerif Regular"/>
        <family val="3"/>
      </rPr>
      <t xml:space="preserve"> широк ископ со вклучено монтажа-демонтажа на подграда. </t>
    </r>
  </si>
  <si>
    <r>
      <t>Набавка, транспорт и вградување на бетон МБ 30 за изработка на долна и горна плоча по цртеж на шахтата со двострана оплата Пресметка по m</t>
    </r>
    <r>
      <rPr>
        <vertAlign val="superscript"/>
        <sz val="10"/>
        <rFont val="Cambria"/>
        <family val="1"/>
        <charset val="204"/>
      </rPr>
      <t>3</t>
    </r>
    <r>
      <rPr>
        <sz val="12"/>
        <rFont val="StobiSerif Regular"/>
        <family val="3"/>
      </rPr>
      <t xml:space="preserve"> вграден бетон. Од тоа:</t>
    </r>
  </si>
  <si>
    <r>
      <t>Ископ за оформување на градежна јама со докоп на ров зад челен ѕид на испуст, комбинирано (машински и рачно), III и IV категорија со оформување на страните на градежната јама  со  подградување на јамата во просек 0.6 m</t>
    </r>
    <r>
      <rPr>
        <vertAlign val="superscript"/>
        <sz val="10"/>
        <rFont val="Cambria"/>
        <family val="1"/>
        <charset val="204"/>
      </rPr>
      <t>2</t>
    </r>
    <r>
      <rPr>
        <sz val="10"/>
        <rFont val="Cambria"/>
        <family val="1"/>
        <charset val="204"/>
      </rPr>
      <t xml:space="preserve">/m'.
</t>
    </r>
    <r>
      <rPr>
        <sz val="12"/>
        <rFont val="StobiSerif Regular"/>
        <family val="3"/>
      </rPr>
      <t>Пресметка по m</t>
    </r>
    <r>
      <rPr>
        <vertAlign val="superscript"/>
        <sz val="12"/>
        <rFont val="StobiSerif Regular"/>
        <family val="3"/>
      </rPr>
      <t>3</t>
    </r>
    <r>
      <rPr>
        <sz val="12"/>
        <rFont val="StobiSerif Regular"/>
        <family val="3"/>
      </rPr>
      <t xml:space="preserve"> широк ископ со вклучено монтажа-демонтажа на подграда. </t>
    </r>
  </si>
  <si>
    <r>
      <t>Набавка, транспорт, сечење и вградување на арматурни мрежи Q 355 (5.45 kg/m</t>
    </r>
    <r>
      <rPr>
        <vertAlign val="superscript"/>
        <sz val="12"/>
        <rFont val="StobiSerif Regular"/>
        <family val="3"/>
      </rPr>
      <t>2</t>
    </r>
    <r>
      <rPr>
        <sz val="12"/>
        <rFont val="StobiSerif Regular"/>
        <family val="3"/>
      </rPr>
      <t>) во ѕидови и долна плоча на испусна градба. Пресметка по kg.</t>
    </r>
  </si>
  <si>
    <t>Набавка, транспорт, ископ и бетонирање на темели за за пешачка ограда најмалку МБ30 и димензии најмалку 50/50/50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</si>
</sst>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д_е_н_._-;\-* #,##0.00\ _д_е_н_._-;_-* &quot;-&quot;??\ _д_е_н_._-;_-@_-"/>
    <numFmt numFmtId="165" formatCode="_-* #,##0.00_-;\-* #,##0.00_-;_-* &quot;-&quot;??_-;_-@_-"/>
    <numFmt numFmtId="166" formatCode="0.0"/>
    <numFmt numFmtId="167" formatCode="#,##0.0"/>
  </numFmts>
  <fonts count="36" x14ac:knownFonts="1">
    <font>
      <sz val="11"/>
      <color theme="1"/>
      <name val="Calibri"/>
      <family val="2"/>
      <scheme val="minor"/>
    </font>
    <font>
      <b/>
      <sz val="12"/>
      <name val="StobiSerif Regular"/>
      <family val="3"/>
    </font>
    <font>
      <sz val="12"/>
      <name val="StobiSerif Regular"/>
      <family val="3"/>
    </font>
    <font>
      <b/>
      <sz val="12"/>
      <color indexed="8"/>
      <name val="StobiSerif Regular"/>
      <family val="3"/>
    </font>
    <font>
      <sz val="12"/>
      <name val="Calibri"/>
      <family val="2"/>
      <scheme val="minor"/>
    </font>
    <font>
      <b/>
      <sz val="12"/>
      <color theme="1"/>
      <name val="StobiSerif Regular"/>
      <family val="3"/>
    </font>
    <font>
      <b/>
      <sz val="11"/>
      <name val="Arial"/>
      <family val="2"/>
      <charset val="204"/>
    </font>
    <font>
      <sz val="12"/>
      <color theme="1"/>
      <name val="StobiSerif Regular"/>
      <family val="3"/>
    </font>
    <font>
      <sz val="11"/>
      <name val="StobiSerif Regular"/>
      <family val="3"/>
    </font>
    <font>
      <b/>
      <sz val="11"/>
      <name val="StobiSerif Regular"/>
      <family val="3"/>
    </font>
    <font>
      <sz val="12"/>
      <color theme="1"/>
      <name val="Calibri"/>
      <family val="2"/>
      <scheme val="minor"/>
    </font>
    <font>
      <sz val="11"/>
      <color rgb="FFFF0000"/>
      <name val="Calibri"/>
      <family val="2"/>
      <scheme val="minor"/>
    </font>
    <font>
      <sz val="10"/>
      <name val="Arial"/>
      <family val="2"/>
      <charset val="204"/>
    </font>
    <font>
      <sz val="11"/>
      <color theme="1"/>
      <name val="Calibri"/>
      <family val="2"/>
      <charset val="204"/>
      <scheme val="minor"/>
    </font>
    <font>
      <sz val="10"/>
      <name val="Arial"/>
      <family val="2"/>
    </font>
    <font>
      <sz val="11"/>
      <color indexed="8"/>
      <name val="Calibri"/>
      <family val="2"/>
      <charset val="1"/>
    </font>
    <font>
      <b/>
      <sz val="12"/>
      <color rgb="FF000000"/>
      <name val="StobiSerif Regular"/>
      <family val="3"/>
    </font>
    <font>
      <sz val="11"/>
      <color theme="1"/>
      <name val="Calibri"/>
      <family val="2"/>
      <scheme val="minor"/>
    </font>
    <font>
      <sz val="11"/>
      <color rgb="FF00B050"/>
      <name val="Calibri"/>
      <family val="2"/>
      <scheme val="minor"/>
    </font>
    <font>
      <sz val="11"/>
      <color indexed="8"/>
      <name val="StobiSerif Regular"/>
      <family val="3"/>
    </font>
    <font>
      <sz val="11"/>
      <color rgb="FF00B050"/>
      <name val="StobiSerif Regular"/>
      <family val="3"/>
    </font>
    <font>
      <sz val="11"/>
      <name val="Calibri"/>
      <family val="2"/>
      <scheme val="minor"/>
    </font>
    <font>
      <sz val="12"/>
      <color rgb="FF00B050"/>
      <name val="Calibri"/>
      <family val="2"/>
    </font>
    <font>
      <sz val="12"/>
      <color rgb="FFFF0000"/>
      <name val="Calibri"/>
      <family val="2"/>
    </font>
    <font>
      <sz val="9"/>
      <name val="Noto Sans"/>
      <family val="2"/>
    </font>
    <font>
      <sz val="9"/>
      <name val="Arial"/>
      <family val="2"/>
    </font>
    <font>
      <b/>
      <sz val="9"/>
      <name val="StobiSerif Regular"/>
      <family val="3"/>
    </font>
    <font>
      <b/>
      <sz val="12"/>
      <name val="StobiSerifregular"/>
    </font>
    <font>
      <sz val="10"/>
      <name val="Cambria"/>
      <family val="1"/>
      <charset val="204"/>
    </font>
    <font>
      <vertAlign val="superscript"/>
      <sz val="10"/>
      <name val="Cambria"/>
      <family val="1"/>
      <charset val="204"/>
    </font>
    <font>
      <b/>
      <sz val="10"/>
      <name val="StobiSerif Regular"/>
      <family val="3"/>
    </font>
    <font>
      <b/>
      <sz val="10"/>
      <name val="Arial"/>
      <family val="2"/>
    </font>
    <font>
      <b/>
      <sz val="9"/>
      <name val="Times New Roman"/>
      <family val="1"/>
    </font>
    <font>
      <sz val="9"/>
      <name val="Times New Roman"/>
      <family val="1"/>
    </font>
    <font>
      <b/>
      <sz val="9"/>
      <name val="Noto Sans"/>
      <family val="2"/>
    </font>
    <font>
      <vertAlign val="superscript"/>
      <sz val="12"/>
      <name val="StobiSerif Regular"/>
      <family val="3"/>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rgb="FF000000"/>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rgb="FF000000"/>
      </top>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rgb="FF000000"/>
      </top>
      <bottom style="thin">
        <color indexed="64"/>
      </bottom>
      <diagonal/>
    </border>
    <border>
      <left/>
      <right style="medium">
        <color indexed="64"/>
      </right>
      <top style="thin">
        <color indexed="64"/>
      </top>
      <bottom/>
      <diagonal/>
    </border>
    <border>
      <left style="thin">
        <color indexed="64"/>
      </left>
      <right/>
      <top style="thin">
        <color indexed="64"/>
      </top>
      <bottom style="thin">
        <color rgb="FF000000"/>
      </bottom>
      <diagonal/>
    </border>
    <border>
      <left style="thin">
        <color indexed="64"/>
      </left>
      <right style="medium">
        <color indexed="64"/>
      </right>
      <top style="medium">
        <color indexed="64"/>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bottom/>
      <diagonal/>
    </border>
  </borders>
  <cellStyleXfs count="10">
    <xf numFmtId="0" fontId="0" fillId="0" borderId="0"/>
    <xf numFmtId="164" fontId="12" fillId="0" borderId="0" applyFont="0" applyFill="0" applyBorder="0" applyAlignment="0" applyProtection="0"/>
    <xf numFmtId="0" fontId="13" fillId="0" borderId="0"/>
    <xf numFmtId="0" fontId="14" fillId="0" borderId="0"/>
    <xf numFmtId="0" fontId="13" fillId="0" borderId="0"/>
    <xf numFmtId="0" fontId="12" fillId="0" borderId="0"/>
    <xf numFmtId="0" fontId="15" fillId="0" borderId="0"/>
    <xf numFmtId="0" fontId="17" fillId="0" borderId="0"/>
    <xf numFmtId="0" fontId="12" fillId="0" borderId="0" applyNumberFormat="0" applyFont="0" applyFill="0" applyBorder="0" applyAlignment="0" applyProtection="0">
      <alignment vertical="top"/>
    </xf>
    <xf numFmtId="0" fontId="12" fillId="0" borderId="0"/>
  </cellStyleXfs>
  <cellXfs count="510">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2" borderId="9" xfId="0" applyFont="1" applyFill="1" applyBorder="1" applyAlignment="1">
      <alignment vertical="center" wrapText="1"/>
    </xf>
    <xf numFmtId="0" fontId="2" fillId="2" borderId="8" xfId="0" applyFont="1" applyFill="1" applyBorder="1" applyAlignment="1">
      <alignment vertical="center" wrapText="1"/>
    </xf>
    <xf numFmtId="0" fontId="10" fillId="0" borderId="0" xfId="0" applyFont="1"/>
    <xf numFmtId="0" fontId="11" fillId="2" borderId="0" xfId="0" applyFont="1" applyFill="1" applyAlignment="1">
      <alignment wrapText="1"/>
    </xf>
    <xf numFmtId="0" fontId="11" fillId="0" borderId="0" xfId="0" applyFont="1" applyAlignment="1">
      <alignment wrapText="1"/>
    </xf>
    <xf numFmtId="2" fontId="3" fillId="0" borderId="18" xfId="0" applyNumberFormat="1" applyFont="1" applyBorder="1" applyAlignment="1">
      <alignment horizontal="center" vertical="center"/>
    </xf>
    <xf numFmtId="9" fontId="3" fillId="0" borderId="18" xfId="0" applyNumberFormat="1" applyFont="1" applyBorder="1" applyAlignment="1">
      <alignment horizontal="center" vertical="center" wrapText="1"/>
    </xf>
    <xf numFmtId="2" fontId="3" fillId="0" borderId="29" xfId="0" applyNumberFormat="1" applyFont="1" applyBorder="1" applyAlignment="1">
      <alignment horizontal="center" vertical="center"/>
    </xf>
    <xf numFmtId="0" fontId="1" fillId="2" borderId="14" xfId="0" applyFont="1" applyFill="1" applyBorder="1" applyAlignment="1">
      <alignment horizontal="center" vertical="center" wrapText="1"/>
    </xf>
    <xf numFmtId="0" fontId="1" fillId="2" borderId="8" xfId="0"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0" fontId="4" fillId="2" borderId="0" xfId="0" applyFont="1" applyFill="1" applyAlignment="1">
      <alignment vertical="center" wrapText="1"/>
    </xf>
    <xf numFmtId="0" fontId="1" fillId="2" borderId="15" xfId="0" applyFont="1" applyFill="1" applyBorder="1" applyAlignment="1">
      <alignment horizontal="center" vertical="center" wrapText="1"/>
    </xf>
    <xf numFmtId="41" fontId="1" fillId="2" borderId="16" xfId="0" applyNumberFormat="1" applyFont="1" applyFill="1" applyBorder="1" applyAlignment="1">
      <alignment horizontal="center" vertical="center" wrapText="1"/>
    </xf>
    <xf numFmtId="41" fontId="2" fillId="2" borderId="16" xfId="0" applyNumberFormat="1" applyFont="1" applyFill="1" applyBorder="1" applyAlignment="1">
      <alignment horizontal="right" wrapText="1"/>
    </xf>
    <xf numFmtId="0" fontId="2" fillId="2" borderId="9" xfId="0" applyFont="1" applyFill="1" applyBorder="1" applyAlignment="1">
      <alignment horizontal="left" wrapText="1"/>
    </xf>
    <xf numFmtId="41" fontId="2" fillId="2" borderId="10" xfId="0" applyNumberFormat="1" applyFont="1" applyFill="1" applyBorder="1" applyAlignment="1">
      <alignment horizontal="right" wrapText="1"/>
    </xf>
    <xf numFmtId="0" fontId="1" fillId="2" borderId="18" xfId="0" applyFont="1" applyFill="1" applyBorder="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41" fontId="8" fillId="2" borderId="0" xfId="0" applyNumberFormat="1" applyFont="1" applyFill="1" applyAlignment="1">
      <alignment vertical="center" wrapText="1"/>
    </xf>
    <xf numFmtId="2" fontId="2" fillId="2" borderId="8" xfId="0" applyNumberFormat="1" applyFont="1" applyFill="1" applyBorder="1" applyAlignment="1">
      <alignment vertical="center" wrapText="1"/>
    </xf>
    <xf numFmtId="2" fontId="1" fillId="2" borderId="9" xfId="0" applyNumberFormat="1" applyFont="1" applyFill="1" applyBorder="1" applyAlignment="1">
      <alignment horizontal="left" vertical="center" wrapText="1"/>
    </xf>
    <xf numFmtId="2" fontId="1" fillId="2" borderId="9" xfId="0" applyNumberFormat="1"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right" wrapText="1"/>
    </xf>
    <xf numFmtId="1" fontId="2" fillId="2" borderId="8" xfId="0" applyNumberFormat="1" applyFont="1" applyFill="1" applyBorder="1" applyAlignment="1">
      <alignment horizontal="center" vertical="center" wrapText="1"/>
    </xf>
    <xf numFmtId="0" fontId="2" fillId="2" borderId="7" xfId="0" applyFont="1" applyFill="1" applyBorder="1" applyAlignment="1">
      <alignment vertical="center" wrapText="1"/>
    </xf>
    <xf numFmtId="1" fontId="2" fillId="2" borderId="6" xfId="0" applyNumberFormat="1" applyFont="1" applyFill="1" applyBorder="1" applyAlignment="1">
      <alignment horizontal="center" vertical="center" wrapText="1"/>
    </xf>
    <xf numFmtId="41" fontId="1" fillId="2" borderId="29" xfId="0" applyNumberFormat="1" applyFont="1" applyFill="1" applyBorder="1" applyAlignment="1">
      <alignment horizontal="right" vertical="center" wrapText="1"/>
    </xf>
    <xf numFmtId="0" fontId="8" fillId="0" borderId="0" xfId="0" applyFont="1" applyAlignment="1">
      <alignment horizontal="center" vertical="center" wrapText="1"/>
    </xf>
    <xf numFmtId="0" fontId="1" fillId="0" borderId="0" xfId="0" applyFont="1" applyAlignment="1" applyProtection="1">
      <alignment horizontal="left" vertical="top" wrapText="1"/>
      <protection locked="0"/>
    </xf>
    <xf numFmtId="41" fontId="8" fillId="0" borderId="0" xfId="0" applyNumberFormat="1" applyFont="1" applyAlignment="1">
      <alignment vertical="center" wrapText="1"/>
    </xf>
    <xf numFmtId="0" fontId="2" fillId="2" borderId="6" xfId="0" applyFont="1" applyFill="1" applyBorder="1" applyAlignment="1">
      <alignment horizontal="center" vertical="center" wrapText="1"/>
    </xf>
    <xf numFmtId="41" fontId="2" fillId="2" borderId="25" xfId="0" applyNumberFormat="1" applyFont="1" applyFill="1" applyBorder="1" applyAlignment="1">
      <alignment horizontal="right" wrapText="1"/>
    </xf>
    <xf numFmtId="0" fontId="2" fillId="2" borderId="7" xfId="0" applyFont="1" applyFill="1" applyBorder="1" applyAlignment="1">
      <alignment horizontal="right" wrapText="1"/>
    </xf>
    <xf numFmtId="0" fontId="1" fillId="2" borderId="17" xfId="0" applyFont="1" applyFill="1" applyBorder="1" applyAlignment="1">
      <alignment horizontal="center" vertical="center" wrapText="1"/>
    </xf>
    <xf numFmtId="41" fontId="2" fillId="2" borderId="24" xfId="0" applyNumberFormat="1" applyFont="1" applyFill="1" applyBorder="1" applyAlignment="1">
      <alignment horizontal="right" wrapText="1"/>
    </xf>
    <xf numFmtId="41" fontId="2" fillId="2" borderId="26" xfId="0" applyNumberFormat="1" applyFont="1" applyFill="1" applyBorder="1" applyAlignment="1">
      <alignment horizontal="right" wrapText="1"/>
    </xf>
    <xf numFmtId="0" fontId="2" fillId="2" borderId="3" xfId="0" applyFont="1" applyFill="1" applyBorder="1" applyAlignment="1">
      <alignment horizontal="center" vertical="center" wrapText="1"/>
    </xf>
    <xf numFmtId="3" fontId="2" fillId="2" borderId="23" xfId="0" applyNumberFormat="1" applyFont="1" applyFill="1" applyBorder="1" applyAlignment="1">
      <alignment horizontal="right" wrapText="1"/>
    </xf>
    <xf numFmtId="0" fontId="2" fillId="2" borderId="9" xfId="0" applyFont="1" applyFill="1" applyBorder="1" applyAlignment="1">
      <alignment horizontal="left" vertical="top" wrapText="1"/>
    </xf>
    <xf numFmtId="41" fontId="3" fillId="0" borderId="7" xfId="0" applyNumberFormat="1" applyFont="1" applyBorder="1" applyAlignment="1">
      <alignment wrapText="1"/>
    </xf>
    <xf numFmtId="1" fontId="2" fillId="2" borderId="3" xfId="0" applyNumberFormat="1" applyFont="1" applyFill="1" applyBorder="1" applyAlignment="1">
      <alignment horizontal="center" vertical="center" wrapText="1"/>
    </xf>
    <xf numFmtId="3" fontId="4" fillId="2" borderId="0" xfId="0" applyNumberFormat="1" applyFont="1" applyFill="1" applyAlignment="1">
      <alignment vertical="center" wrapText="1"/>
    </xf>
    <xf numFmtId="3" fontId="1" fillId="2" borderId="15"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left" wrapText="1"/>
    </xf>
    <xf numFmtId="0" fontId="2" fillId="2" borderId="12" xfId="0" applyFont="1" applyFill="1" applyBorder="1" applyAlignment="1">
      <alignment horizontal="right" wrapText="1"/>
    </xf>
    <xf numFmtId="41" fontId="2" fillId="2" borderId="13" xfId="0" applyNumberFormat="1" applyFont="1" applyFill="1" applyBorder="1" applyAlignment="1">
      <alignment horizontal="right" wrapText="1"/>
    </xf>
    <xf numFmtId="0" fontId="1" fillId="2" borderId="35" xfId="0" applyFont="1" applyFill="1" applyBorder="1" applyAlignment="1">
      <alignment vertical="center" wrapText="1"/>
    </xf>
    <xf numFmtId="41" fontId="1" fillId="2" borderId="38" xfId="0" applyNumberFormat="1" applyFont="1" applyFill="1" applyBorder="1" applyAlignment="1">
      <alignment horizontal="right" vertical="center" wrapText="1"/>
    </xf>
    <xf numFmtId="3" fontId="2" fillId="2" borderId="9" xfId="0" applyNumberFormat="1" applyFont="1" applyFill="1" applyBorder="1" applyAlignment="1">
      <alignment horizontal="right" wrapText="1"/>
    </xf>
    <xf numFmtId="3" fontId="2" fillId="2" borderId="7" xfId="0" applyNumberFormat="1" applyFont="1" applyFill="1" applyBorder="1" applyAlignment="1">
      <alignment horizontal="right" wrapText="1"/>
    </xf>
    <xf numFmtId="41" fontId="1" fillId="2" borderId="29" xfId="0" applyNumberFormat="1" applyFont="1" applyFill="1" applyBorder="1" applyAlignment="1">
      <alignment horizontal="right" wrapText="1"/>
    </xf>
    <xf numFmtId="41" fontId="2" fillId="2" borderId="29" xfId="0" applyNumberFormat="1" applyFont="1" applyFill="1" applyBorder="1" applyAlignment="1">
      <alignment horizontal="right" wrapText="1"/>
    </xf>
    <xf numFmtId="0" fontId="8" fillId="2" borderId="27" xfId="0" applyFont="1" applyFill="1" applyBorder="1" applyAlignment="1">
      <alignment horizontal="center" vertical="center" wrapText="1"/>
    </xf>
    <xf numFmtId="0" fontId="1" fillId="2" borderId="19" xfId="0" applyFont="1" applyFill="1" applyBorder="1" applyAlignment="1">
      <alignment vertical="center" wrapText="1"/>
    </xf>
    <xf numFmtId="2" fontId="1" fillId="2" borderId="0" xfId="0" applyNumberFormat="1" applyFont="1" applyFill="1" applyAlignment="1">
      <alignment horizontal="left" vertical="center" wrapText="1"/>
    </xf>
    <xf numFmtId="3" fontId="8" fillId="2" borderId="0" xfId="0" applyNumberFormat="1" applyFont="1" applyFill="1" applyAlignment="1">
      <alignment horizontal="right" vertical="center" wrapText="1"/>
    </xf>
    <xf numFmtId="41" fontId="1" fillId="2" borderId="10" xfId="0" applyNumberFormat="1" applyFont="1" applyFill="1" applyBorder="1" applyAlignment="1">
      <alignment horizontal="right" wrapText="1"/>
    </xf>
    <xf numFmtId="3" fontId="1" fillId="2" borderId="9" xfId="0" applyNumberFormat="1" applyFont="1" applyFill="1" applyBorder="1" applyAlignment="1">
      <alignment horizontal="right" vertical="center" wrapText="1"/>
    </xf>
    <xf numFmtId="41" fontId="1" fillId="2" borderId="10" xfId="0" applyNumberFormat="1" applyFont="1" applyFill="1" applyBorder="1" applyAlignment="1">
      <alignment horizontal="right" vertical="center" wrapText="1"/>
    </xf>
    <xf numFmtId="3" fontId="1" fillId="2" borderId="9" xfId="0" applyNumberFormat="1" applyFont="1" applyFill="1" applyBorder="1" applyAlignment="1">
      <alignment vertical="center" wrapText="1"/>
    </xf>
    <xf numFmtId="0" fontId="2" fillId="2" borderId="22" xfId="0" applyFont="1" applyFill="1" applyBorder="1" applyAlignment="1">
      <alignment vertical="center" wrapText="1"/>
    </xf>
    <xf numFmtId="2" fontId="1" fillId="2" borderId="23" xfId="0" applyNumberFormat="1" applyFont="1" applyFill="1" applyBorder="1" applyAlignment="1">
      <alignment horizontal="left" vertical="center" wrapText="1"/>
    </xf>
    <xf numFmtId="3" fontId="1" fillId="2" borderId="23" xfId="0" applyNumberFormat="1" applyFont="1" applyFill="1" applyBorder="1" applyAlignment="1">
      <alignment horizontal="left" vertical="center" wrapText="1"/>
    </xf>
    <xf numFmtId="41" fontId="1" fillId="2" borderId="24" xfId="0" applyNumberFormat="1" applyFont="1" applyFill="1" applyBorder="1" applyAlignment="1">
      <alignment vertical="center" wrapText="1"/>
    </xf>
    <xf numFmtId="41" fontId="1" fillId="2" borderId="29" xfId="0" applyNumberFormat="1" applyFont="1" applyFill="1" applyBorder="1" applyAlignment="1">
      <alignment vertical="center" wrapText="1"/>
    </xf>
    <xf numFmtId="41" fontId="2" fillId="2" borderId="0" xfId="0" applyNumberFormat="1" applyFont="1" applyFill="1" applyAlignment="1">
      <alignment vertical="center" wrapText="1"/>
    </xf>
    <xf numFmtId="3" fontId="8" fillId="0" borderId="0" xfId="0" applyNumberFormat="1" applyFont="1" applyAlignment="1">
      <alignment horizontal="right" vertical="center" wrapText="1"/>
    </xf>
    <xf numFmtId="41" fontId="1" fillId="2" borderId="0" xfId="0" applyNumberFormat="1" applyFont="1" applyFill="1" applyAlignment="1">
      <alignment vertical="center" wrapText="1"/>
    </xf>
    <xf numFmtId="0" fontId="1" fillId="2" borderId="6" xfId="0" applyFont="1" applyFill="1" applyBorder="1" applyAlignment="1">
      <alignment horizontal="center" vertical="center" wrapText="1"/>
    </xf>
    <xf numFmtId="2" fontId="1" fillId="2" borderId="7" xfId="0" applyNumberFormat="1" applyFont="1" applyFill="1" applyBorder="1" applyAlignment="1">
      <alignment horizontal="left" vertical="center" wrapText="1"/>
    </xf>
    <xf numFmtId="3" fontId="1" fillId="2" borderId="7" xfId="0" applyNumberFormat="1" applyFont="1" applyFill="1" applyBorder="1" applyAlignment="1">
      <alignment horizontal="left" vertical="center" wrapText="1"/>
    </xf>
    <xf numFmtId="41" fontId="1" fillId="2" borderId="25" xfId="0" applyNumberFormat="1" applyFont="1" applyFill="1" applyBorder="1" applyAlignment="1">
      <alignment horizontal="right" wrapText="1"/>
    </xf>
    <xf numFmtId="0" fontId="2" fillId="2" borderId="7" xfId="0" applyFont="1" applyFill="1" applyBorder="1" applyAlignment="1">
      <alignment horizontal="left" wrapText="1"/>
    </xf>
    <xf numFmtId="1" fontId="2" fillId="2" borderId="22" xfId="0" applyNumberFormat="1" applyFont="1" applyFill="1" applyBorder="1" applyAlignment="1">
      <alignment horizontal="center" vertical="center" wrapText="1"/>
    </xf>
    <xf numFmtId="43" fontId="2" fillId="2" borderId="25" xfId="0" applyNumberFormat="1" applyFont="1" applyFill="1" applyBorder="1" applyAlignment="1">
      <alignment horizontal="right" wrapText="1"/>
    </xf>
    <xf numFmtId="43" fontId="2" fillId="2" borderId="10" xfId="0" applyNumberFormat="1" applyFont="1" applyFill="1" applyBorder="1" applyAlignment="1">
      <alignment horizontal="right"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2" fontId="2" fillId="0" borderId="9"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4" fillId="0" borderId="0" xfId="0" applyFont="1" applyAlignment="1">
      <alignment vertical="center" wrapText="1"/>
    </xf>
    <xf numFmtId="0" fontId="1" fillId="0" borderId="15"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7" fillId="0" borderId="9" xfId="0"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12" xfId="0" applyFont="1" applyBorder="1" applyAlignment="1">
      <alignment horizontal="center" wrapText="1"/>
    </xf>
    <xf numFmtId="0" fontId="1" fillId="0" borderId="34" xfId="0" applyFont="1" applyBorder="1" applyAlignment="1">
      <alignment vertical="center" wrapText="1"/>
    </xf>
    <xf numFmtId="49" fontId="2" fillId="0" borderId="2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2" fontId="2" fillId="0" borderId="9" xfId="0" applyNumberFormat="1" applyFont="1" applyBorder="1" applyAlignment="1">
      <alignment vertical="center" wrapText="1"/>
    </xf>
    <xf numFmtId="0" fontId="2" fillId="0" borderId="9" xfId="0" applyFont="1" applyBorder="1" applyAlignment="1">
      <alignment vertical="center" wrapText="1"/>
    </xf>
    <xf numFmtId="0" fontId="2" fillId="0" borderId="23" xfId="0" applyFont="1" applyBorder="1" applyAlignment="1">
      <alignment vertical="center" wrapText="1"/>
    </xf>
    <xf numFmtId="0" fontId="2" fillId="2" borderId="12" xfId="0" applyFont="1" applyFill="1" applyBorder="1" applyAlignment="1">
      <alignment vertical="center" wrapText="1"/>
    </xf>
    <xf numFmtId="43" fontId="2" fillId="2" borderId="13" xfId="0" applyNumberFormat="1" applyFont="1" applyFill="1" applyBorder="1" applyAlignment="1">
      <alignment horizontal="right" wrapText="1"/>
    </xf>
    <xf numFmtId="41" fontId="1" fillId="2" borderId="31" xfId="0" applyNumberFormat="1" applyFont="1" applyFill="1" applyBorder="1" applyAlignment="1">
      <alignment horizontal="right" wrapText="1"/>
    </xf>
    <xf numFmtId="3" fontId="2" fillId="2" borderId="9" xfId="0" applyNumberFormat="1" applyFont="1" applyFill="1" applyBorder="1" applyAlignment="1">
      <alignment horizontal="center" wrapText="1"/>
    </xf>
    <xf numFmtId="3" fontId="2" fillId="2" borderId="7"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4" fontId="4" fillId="2" borderId="0" xfId="0" applyNumberFormat="1" applyFont="1" applyFill="1" applyAlignment="1">
      <alignment vertical="center" wrapText="1"/>
    </xf>
    <xf numFmtId="4" fontId="1" fillId="2" borderId="15" xfId="0" applyNumberFormat="1" applyFont="1" applyFill="1" applyBorder="1" applyAlignment="1">
      <alignment horizontal="center" vertical="center" wrapText="1"/>
    </xf>
    <xf numFmtId="4" fontId="2" fillId="2" borderId="7" xfId="0" applyNumberFormat="1" applyFont="1" applyFill="1" applyBorder="1" applyAlignment="1">
      <alignment horizontal="right" wrapText="1"/>
    </xf>
    <xf numFmtId="4" fontId="2" fillId="2" borderId="9" xfId="0" applyNumberFormat="1" applyFont="1" applyFill="1" applyBorder="1" applyAlignment="1">
      <alignment horizontal="right" wrapText="1"/>
    </xf>
    <xf numFmtId="4" fontId="2" fillId="2" borderId="12" xfId="0" applyNumberFormat="1" applyFont="1" applyFill="1" applyBorder="1" applyAlignment="1">
      <alignment horizontal="right" wrapText="1"/>
    </xf>
    <xf numFmtId="4" fontId="2" fillId="2" borderId="23" xfId="0" applyNumberFormat="1" applyFont="1" applyFill="1" applyBorder="1" applyAlignment="1">
      <alignment horizontal="right" wrapText="1"/>
    </xf>
    <xf numFmtId="4" fontId="2" fillId="2" borderId="9" xfId="0" applyNumberFormat="1" applyFont="1" applyFill="1" applyBorder="1" applyAlignment="1">
      <alignment horizontal="center" wrapText="1"/>
    </xf>
    <xf numFmtId="4" fontId="2" fillId="2" borderId="7" xfId="0" applyNumberFormat="1" applyFont="1" applyFill="1" applyBorder="1" applyAlignment="1">
      <alignment horizontal="center" wrapText="1"/>
    </xf>
    <xf numFmtId="4" fontId="2" fillId="2" borderId="12" xfId="0" applyNumberFormat="1" applyFont="1" applyFill="1" applyBorder="1" applyAlignment="1">
      <alignment horizontal="center" wrapText="1"/>
    </xf>
    <xf numFmtId="4" fontId="9" fillId="2" borderId="0" xfId="0" applyNumberFormat="1" applyFont="1" applyFill="1" applyAlignment="1">
      <alignment horizontal="center" vertical="center" wrapText="1"/>
    </xf>
    <xf numFmtId="4" fontId="1" fillId="2" borderId="7" xfId="0" applyNumberFormat="1" applyFont="1" applyFill="1" applyBorder="1" applyAlignment="1">
      <alignment horizontal="left" vertical="center" wrapText="1"/>
    </xf>
    <xf numFmtId="4" fontId="1" fillId="2" borderId="9" xfId="0" applyNumberFormat="1" applyFont="1" applyFill="1" applyBorder="1" applyAlignment="1">
      <alignment horizontal="left" vertical="center" wrapText="1"/>
    </xf>
    <xf numFmtId="4" fontId="1" fillId="2" borderId="9" xfId="0" applyNumberFormat="1" applyFont="1" applyFill="1" applyBorder="1" applyAlignment="1">
      <alignment vertical="center" wrapText="1"/>
    </xf>
    <xf numFmtId="4" fontId="1" fillId="2" borderId="23" xfId="0" applyNumberFormat="1" applyFont="1" applyFill="1" applyBorder="1" applyAlignment="1">
      <alignment horizontal="left" vertical="center" wrapText="1"/>
    </xf>
    <xf numFmtId="4" fontId="9" fillId="0" borderId="0" xfId="0" applyNumberFormat="1" applyFont="1" applyAlignment="1">
      <alignment horizontal="center" vertical="center" wrapText="1"/>
    </xf>
    <xf numFmtId="41" fontId="1" fillId="2" borderId="5" xfId="0" applyNumberFormat="1" applyFont="1" applyFill="1" applyBorder="1" applyAlignment="1">
      <alignment horizontal="right" wrapText="1"/>
    </xf>
    <xf numFmtId="1" fontId="2" fillId="2" borderId="30"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4" fontId="2" fillId="2" borderId="46" xfId="0" applyNumberFormat="1" applyFont="1" applyFill="1" applyBorder="1" applyAlignment="1">
      <alignment vertical="center" wrapText="1"/>
    </xf>
    <xf numFmtId="3" fontId="0" fillId="2" borderId="46" xfId="0" applyNumberFormat="1" applyFill="1" applyBorder="1" applyAlignment="1">
      <alignment wrapText="1"/>
    </xf>
    <xf numFmtId="0" fontId="0" fillId="2" borderId="10" xfId="0" applyFill="1" applyBorder="1" applyAlignment="1">
      <alignment wrapText="1"/>
    </xf>
    <xf numFmtId="0" fontId="1" fillId="2" borderId="37" xfId="0" applyFont="1" applyFill="1" applyBorder="1" applyAlignment="1">
      <alignment vertical="center" wrapText="1"/>
    </xf>
    <xf numFmtId="0" fontId="2" fillId="2" borderId="37" xfId="0" applyFont="1" applyFill="1" applyBorder="1" applyAlignment="1">
      <alignment vertical="center" wrapText="1"/>
    </xf>
    <xf numFmtId="0" fontId="1" fillId="2" borderId="15" xfId="0" applyFont="1" applyFill="1" applyBorder="1" applyAlignment="1">
      <alignment vertical="center" wrapText="1"/>
    </xf>
    <xf numFmtId="4" fontId="6" fillId="2" borderId="1" xfId="0" applyNumberFormat="1" applyFont="1" applyFill="1" applyBorder="1" applyAlignment="1">
      <alignment horizontal="right" wrapText="1"/>
    </xf>
    <xf numFmtId="41" fontId="2" fillId="2" borderId="2" xfId="0" applyNumberFormat="1" applyFont="1" applyFill="1" applyBorder="1" applyAlignment="1">
      <alignment horizontal="right" vertical="center" wrapText="1"/>
    </xf>
    <xf numFmtId="3" fontId="6" fillId="2" borderId="47" xfId="0" applyNumberFormat="1" applyFont="1" applyFill="1" applyBorder="1" applyAlignment="1">
      <alignment horizontal="right" wrapText="1"/>
    </xf>
    <xf numFmtId="0" fontId="1" fillId="2" borderId="1" xfId="0" applyFont="1" applyFill="1" applyBorder="1" applyAlignment="1">
      <alignment vertical="center" wrapText="1"/>
    </xf>
    <xf numFmtId="0" fontId="6" fillId="0" borderId="47" xfId="0" applyFont="1" applyBorder="1" applyAlignment="1">
      <alignment horizontal="right" wrapText="1"/>
    </xf>
    <xf numFmtId="0" fontId="6" fillId="2" borderId="14" xfId="0" applyFont="1" applyFill="1" applyBorder="1" applyAlignment="1">
      <alignment horizontal="right" wrapText="1"/>
    </xf>
    <xf numFmtId="0" fontId="2" fillId="2" borderId="47" xfId="0" applyFont="1" applyFill="1" applyBorder="1" applyAlignment="1">
      <alignment horizontal="right" wrapText="1"/>
    </xf>
    <xf numFmtId="41" fontId="1" fillId="2" borderId="49" xfId="0" applyNumberFormat="1" applyFont="1" applyFill="1" applyBorder="1" applyAlignment="1">
      <alignment horizontal="right" vertical="center" wrapText="1"/>
    </xf>
    <xf numFmtId="4" fontId="2" fillId="2" borderId="15" xfId="0" applyNumberFormat="1" applyFont="1" applyFill="1" applyBorder="1" applyAlignment="1">
      <alignment horizontal="right" wrapText="1"/>
    </xf>
    <xf numFmtId="3" fontId="2" fillId="2" borderId="15" xfId="0" applyNumberFormat="1" applyFont="1" applyFill="1" applyBorder="1" applyAlignment="1">
      <alignment horizontal="right" wrapText="1"/>
    </xf>
    <xf numFmtId="0" fontId="1" fillId="2" borderId="7" xfId="0" applyFont="1" applyFill="1" applyBorder="1" applyAlignment="1">
      <alignment vertical="center" wrapText="1"/>
    </xf>
    <xf numFmtId="41" fontId="2" fillId="2" borderId="40" xfId="0" applyNumberFormat="1" applyFont="1" applyFill="1" applyBorder="1" applyAlignment="1">
      <alignment horizontal="right" wrapText="1"/>
    </xf>
    <xf numFmtId="0" fontId="0" fillId="0" borderId="30" xfId="0" applyBorder="1"/>
    <xf numFmtId="0" fontId="1" fillId="2" borderId="27" xfId="0" applyFont="1" applyFill="1" applyBorder="1" applyAlignment="1">
      <alignment horizontal="center" vertical="center" wrapText="1"/>
    </xf>
    <xf numFmtId="0" fontId="4" fillId="2" borderId="30" xfId="0" applyFont="1" applyFill="1" applyBorder="1" applyAlignment="1">
      <alignment vertical="center" wrapText="1"/>
    </xf>
    <xf numFmtId="37" fontId="10" fillId="0" borderId="0" xfId="0" applyNumberFormat="1" applyFont="1"/>
    <xf numFmtId="41" fontId="3" fillId="0" borderId="7" xfId="0" applyNumberFormat="1" applyFont="1" applyBorder="1" applyAlignment="1">
      <alignment horizontal="center"/>
    </xf>
    <xf numFmtId="41" fontId="3" fillId="0" borderId="25" xfId="0" applyNumberFormat="1" applyFont="1" applyBorder="1" applyAlignment="1">
      <alignment horizontal="center"/>
    </xf>
    <xf numFmtId="0" fontId="1" fillId="2" borderId="3" xfId="0" applyFont="1" applyFill="1" applyBorder="1" applyAlignment="1">
      <alignment horizontal="right" wrapText="1"/>
    </xf>
    <xf numFmtId="0" fontId="18" fillId="2" borderId="0" xfId="0" applyFont="1" applyFill="1" applyAlignment="1">
      <alignment wrapText="1"/>
    </xf>
    <xf numFmtId="0" fontId="18" fillId="0" borderId="0" xfId="0" applyFont="1" applyAlignment="1">
      <alignment wrapText="1"/>
    </xf>
    <xf numFmtId="0" fontId="2" fillId="2" borderId="15" xfId="0" applyFont="1" applyFill="1" applyBorder="1" applyAlignment="1">
      <alignment horizontal="right" wrapText="1"/>
    </xf>
    <xf numFmtId="0" fontId="20" fillId="2" borderId="0" xfId="0" applyFont="1" applyFill="1"/>
    <xf numFmtId="0" fontId="18" fillId="2" borderId="0" xfId="0" applyFont="1" applyFill="1"/>
    <xf numFmtId="0" fontId="18" fillId="0" borderId="0" xfId="0" applyFont="1"/>
    <xf numFmtId="0" fontId="11" fillId="0" borderId="0" xfId="0" applyFont="1"/>
    <xf numFmtId="0" fontId="21" fillId="0" borderId="0" xfId="0" applyFont="1" applyAlignment="1">
      <alignment wrapText="1"/>
    </xf>
    <xf numFmtId="0" fontId="21" fillId="2" borderId="0" xfId="0" applyFont="1" applyFill="1" applyAlignment="1">
      <alignment wrapText="1"/>
    </xf>
    <xf numFmtId="0" fontId="1" fillId="2" borderId="14" xfId="0" applyFont="1" applyFill="1" applyBorder="1" applyAlignment="1">
      <alignment horizontal="right" wrapText="1"/>
    </xf>
    <xf numFmtId="0" fontId="2" fillId="0" borderId="48" xfId="0" applyFont="1" applyBorder="1" applyAlignment="1">
      <alignment horizontal="right" wrapText="1"/>
    </xf>
    <xf numFmtId="4" fontId="1" fillId="2" borderId="15" xfId="0" applyNumberFormat="1" applyFont="1" applyFill="1" applyBorder="1" applyAlignment="1">
      <alignment horizontal="right" wrapText="1"/>
    </xf>
    <xf numFmtId="3" fontId="1" fillId="2" borderId="15" xfId="0" applyNumberFormat="1" applyFont="1" applyFill="1" applyBorder="1" applyAlignment="1">
      <alignment horizontal="right" wrapText="1"/>
    </xf>
    <xf numFmtId="0" fontId="22" fillId="0" borderId="0" xfId="0" applyFont="1"/>
    <xf numFmtId="0" fontId="23" fillId="0" borderId="0" xfId="0" applyFont="1"/>
    <xf numFmtId="0" fontId="19" fillId="0" borderId="0" xfId="0" applyFont="1"/>
    <xf numFmtId="0" fontId="1" fillId="0" borderId="53" xfId="0" applyFont="1" applyBorder="1" applyAlignment="1">
      <alignment horizontal="left" vertical="top" wrapText="1"/>
    </xf>
    <xf numFmtId="0" fontId="0" fillId="0" borderId="0" xfId="0" applyAlignment="1">
      <alignment horizontal="left" vertical="top"/>
    </xf>
    <xf numFmtId="0" fontId="25" fillId="0" borderId="44" xfId="0" applyFont="1" applyBorder="1" applyAlignment="1">
      <alignment horizontal="center" vertical="center" wrapText="1"/>
    </xf>
    <xf numFmtId="166" fontId="24" fillId="0" borderId="23" xfId="0" applyNumberFormat="1" applyFont="1" applyBorder="1" applyAlignment="1">
      <alignment horizontal="center" vertical="center" shrinkToFit="1"/>
    </xf>
    <xf numFmtId="0" fontId="1" fillId="0" borderId="23" xfId="0" applyFont="1" applyBorder="1" applyAlignment="1">
      <alignment horizontal="left" vertical="top" wrapText="1"/>
    </xf>
    <xf numFmtId="0" fontId="26" fillId="0" borderId="37" xfId="0" applyFont="1" applyBorder="1" applyAlignment="1">
      <alignment horizontal="left" vertical="top" wrapText="1"/>
    </xf>
    <xf numFmtId="166" fontId="24" fillId="0" borderId="46" xfId="0" applyNumberFormat="1" applyFont="1" applyBorder="1" applyAlignment="1">
      <alignment horizontal="center" vertical="center" shrinkToFit="1"/>
    </xf>
    <xf numFmtId="166" fontId="24" fillId="0" borderId="62" xfId="0" applyNumberFormat="1" applyFont="1" applyBorder="1" applyAlignment="1">
      <alignment horizontal="center" vertical="center" shrinkToFit="1"/>
    </xf>
    <xf numFmtId="0" fontId="0" fillId="0" borderId="54" xfId="0" applyBorder="1" applyAlignment="1">
      <alignment horizontal="left" vertical="top"/>
    </xf>
    <xf numFmtId="0" fontId="26" fillId="0" borderId="40" xfId="0" applyFont="1" applyBorder="1" applyAlignment="1">
      <alignment horizontal="left" vertical="top" wrapText="1"/>
    </xf>
    <xf numFmtId="166" fontId="24" fillId="0" borderId="23" xfId="0" applyNumberFormat="1" applyFont="1" applyBorder="1" applyAlignment="1">
      <alignment vertical="center" shrinkToFit="1"/>
    </xf>
    <xf numFmtId="166" fontId="24" fillId="0" borderId="28" xfId="0" applyNumberFormat="1" applyFont="1" applyBorder="1" applyAlignment="1">
      <alignment vertical="center" shrinkToFit="1"/>
    </xf>
    <xf numFmtId="166" fontId="24" fillId="0" borderId="7" xfId="0" applyNumberFormat="1" applyFont="1" applyBorder="1" applyAlignment="1">
      <alignment vertical="center" shrinkToFit="1"/>
    </xf>
    <xf numFmtId="4" fontId="6" fillId="2" borderId="15" xfId="0" applyNumberFormat="1" applyFont="1" applyFill="1" applyBorder="1" applyAlignment="1">
      <alignment horizontal="right" wrapText="1"/>
    </xf>
    <xf numFmtId="0" fontId="1" fillId="0" borderId="15" xfId="0" applyFont="1" applyBorder="1" applyAlignment="1">
      <alignment horizontal="center" wrapText="1"/>
    </xf>
    <xf numFmtId="0" fontId="1" fillId="0" borderId="15" xfId="0" applyFont="1" applyBorder="1" applyAlignment="1">
      <alignment horizontal="right" wrapText="1"/>
    </xf>
    <xf numFmtId="0" fontId="1" fillId="2" borderId="28" xfId="0" applyFont="1" applyFill="1" applyBorder="1" applyAlignment="1">
      <alignment vertical="center" wrapText="1"/>
    </xf>
    <xf numFmtId="166" fontId="24" fillId="0" borderId="9" xfId="0" applyNumberFormat="1" applyFont="1" applyBorder="1" applyAlignment="1">
      <alignment vertical="center" shrinkToFit="1"/>
    </xf>
    <xf numFmtId="3" fontId="1" fillId="0" borderId="15" xfId="0" applyNumberFormat="1" applyFont="1" applyBorder="1" applyAlignment="1">
      <alignment wrapText="1"/>
    </xf>
    <xf numFmtId="3" fontId="21" fillId="2" borderId="46" xfId="0" applyNumberFormat="1" applyFont="1" applyFill="1" applyBorder="1" applyAlignment="1">
      <alignment wrapText="1"/>
    </xf>
    <xf numFmtId="0" fontId="21" fillId="2" borderId="10" xfId="0" applyFont="1" applyFill="1" applyBorder="1" applyAlignment="1">
      <alignment wrapText="1"/>
    </xf>
    <xf numFmtId="0" fontId="2"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8" fillId="2" borderId="47" xfId="0" applyFont="1" applyFill="1" applyBorder="1" applyAlignment="1">
      <alignment vertical="top" wrapText="1"/>
    </xf>
    <xf numFmtId="4" fontId="8" fillId="2" borderId="15" xfId="0" applyNumberFormat="1" applyFont="1" applyFill="1" applyBorder="1" applyAlignment="1">
      <alignment vertical="top" wrapText="1"/>
    </xf>
    <xf numFmtId="3" fontId="8" fillId="2" borderId="15" xfId="0" applyNumberFormat="1" applyFont="1" applyFill="1" applyBorder="1" applyAlignment="1">
      <alignment vertical="top" wrapText="1"/>
    </xf>
    <xf numFmtId="0" fontId="8" fillId="2" borderId="16" xfId="0" applyFont="1" applyFill="1" applyBorder="1" applyAlignment="1">
      <alignment vertical="top" wrapText="1"/>
    </xf>
    <xf numFmtId="0" fontId="2" fillId="2" borderId="7" xfId="0" applyFont="1" applyFill="1" applyBorder="1" applyAlignment="1">
      <alignment horizontal="center" wrapText="1"/>
    </xf>
    <xf numFmtId="0" fontId="2" fillId="2" borderId="9" xfId="0" applyFont="1" applyFill="1" applyBorder="1" applyAlignment="1">
      <alignment horizontal="center" wrapText="1"/>
    </xf>
    <xf numFmtId="0" fontId="1" fillId="0" borderId="4" xfId="0" applyFont="1" applyBorder="1" applyAlignment="1">
      <alignment horizontal="right" wrapText="1"/>
    </xf>
    <xf numFmtId="0" fontId="1" fillId="2" borderId="21" xfId="0" applyFont="1" applyFill="1" applyBorder="1" applyAlignment="1">
      <alignment horizontal="right" wrapText="1"/>
    </xf>
    <xf numFmtId="4" fontId="1" fillId="2" borderId="4" xfId="0" applyNumberFormat="1" applyFont="1" applyFill="1" applyBorder="1" applyAlignment="1">
      <alignment horizontal="right" wrapText="1"/>
    </xf>
    <xf numFmtId="3" fontId="1" fillId="2" borderId="4" xfId="0" applyNumberFormat="1" applyFont="1" applyFill="1" applyBorder="1" applyAlignment="1">
      <alignment horizontal="right" wrapText="1"/>
    </xf>
    <xf numFmtId="41" fontId="1" fillId="2" borderId="43" xfId="0" applyNumberFormat="1" applyFont="1" applyFill="1" applyBorder="1" applyAlignment="1">
      <alignment vertical="center" wrapText="1"/>
    </xf>
    <xf numFmtId="0" fontId="1" fillId="2" borderId="27" xfId="0" applyFont="1" applyFill="1" applyBorder="1" applyAlignment="1">
      <alignment horizontal="right" wrapText="1"/>
    </xf>
    <xf numFmtId="0" fontId="1" fillId="0" borderId="21" xfId="0" applyFont="1" applyBorder="1" applyAlignment="1">
      <alignment horizontal="center" vertical="center" wrapText="1"/>
    </xf>
    <xf numFmtId="0" fontId="2" fillId="2" borderId="15" xfId="0" applyFont="1" applyFill="1" applyBorder="1" applyAlignment="1">
      <alignment horizontal="center" vertical="center" wrapText="1"/>
    </xf>
    <xf numFmtId="4" fontId="1" fillId="2" borderId="21" xfId="0" applyNumberFormat="1" applyFont="1" applyFill="1" applyBorder="1" applyAlignment="1">
      <alignment horizontal="right" wrapText="1"/>
    </xf>
    <xf numFmtId="3" fontId="1" fillId="2" borderId="1" xfId="0" applyNumberFormat="1" applyFont="1" applyFill="1" applyBorder="1" applyAlignment="1">
      <alignment horizontal="right" wrapText="1"/>
    </xf>
    <xf numFmtId="0" fontId="2" fillId="2" borderId="12" xfId="0" applyFont="1" applyFill="1" applyBorder="1" applyAlignment="1">
      <alignment horizontal="center" wrapText="1"/>
    </xf>
    <xf numFmtId="2" fontId="1" fillId="2" borderId="50"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23" xfId="0" applyFont="1" applyFill="1" applyBorder="1" applyAlignment="1">
      <alignment horizontal="center" wrapText="1"/>
    </xf>
    <xf numFmtId="2" fontId="1" fillId="2" borderId="14" xfId="0" applyNumberFormat="1" applyFont="1" applyFill="1" applyBorder="1" applyAlignment="1">
      <alignment horizontal="center" vertical="center" wrapText="1"/>
    </xf>
    <xf numFmtId="2" fontId="27" fillId="0" borderId="4" xfId="0" applyNumberFormat="1" applyFont="1" applyBorder="1" applyAlignment="1">
      <alignment horizontal="left"/>
    </xf>
    <xf numFmtId="0" fontId="1" fillId="0" borderId="9" xfId="0" applyFont="1" applyBorder="1" applyAlignment="1">
      <alignment horizontal="left" vertical="top"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41" fontId="1" fillId="2" borderId="4" xfId="0" applyNumberFormat="1" applyFont="1" applyFill="1" applyBorder="1" applyAlignment="1">
      <alignment vertical="center" wrapText="1"/>
    </xf>
    <xf numFmtId="41" fontId="1" fillId="2" borderId="68" xfId="0" applyNumberFormat="1" applyFont="1" applyFill="1" applyBorder="1" applyAlignment="1">
      <alignment horizontal="right" vertical="center" wrapText="1"/>
    </xf>
    <xf numFmtId="0" fontId="22" fillId="0" borderId="54" xfId="0" applyFont="1" applyBorder="1"/>
    <xf numFmtId="0" fontId="18" fillId="0" borderId="54" xfId="0" applyFont="1" applyBorder="1" applyAlignment="1">
      <alignment wrapText="1"/>
    </xf>
    <xf numFmtId="0" fontId="18" fillId="0" borderId="54" xfId="0" applyFont="1" applyBorder="1"/>
    <xf numFmtId="0" fontId="18" fillId="2" borderId="54" xfId="0" applyFont="1" applyFill="1" applyBorder="1" applyAlignment="1">
      <alignment wrapText="1"/>
    </xf>
    <xf numFmtId="0" fontId="0" fillId="0" borderId="54" xfId="0" applyBorder="1" applyAlignment="1">
      <alignment wrapText="1"/>
    </xf>
    <xf numFmtId="0" fontId="1" fillId="2" borderId="47" xfId="0" applyFont="1" applyFill="1" applyBorder="1" applyAlignment="1">
      <alignment horizontal="right" wrapText="1"/>
    </xf>
    <xf numFmtId="41" fontId="1" fillId="2" borderId="31" xfId="0" applyNumberFormat="1" applyFont="1" applyFill="1" applyBorder="1" applyAlignment="1">
      <alignment horizontal="right" vertical="center" wrapText="1"/>
    </xf>
    <xf numFmtId="0" fontId="0" fillId="0" borderId="30" xfId="0" applyBorder="1" applyAlignment="1">
      <alignment horizontal="left" vertical="top"/>
    </xf>
    <xf numFmtId="0" fontId="19" fillId="2" borderId="0" xfId="0" applyFont="1" applyFill="1"/>
    <xf numFmtId="41" fontId="8" fillId="0" borderId="49" xfId="0" applyNumberFormat="1" applyFont="1" applyBorder="1" applyAlignment="1">
      <alignment vertical="center" wrapText="1"/>
    </xf>
    <xf numFmtId="41" fontId="9" fillId="0" borderId="31" xfId="0" applyNumberFormat="1" applyFont="1" applyBorder="1" applyAlignment="1">
      <alignment vertical="center" wrapText="1"/>
    </xf>
    <xf numFmtId="41" fontId="9" fillId="0" borderId="38" xfId="0" applyNumberFormat="1" applyFont="1" applyBorder="1" applyAlignment="1">
      <alignment vertical="center" wrapText="1"/>
    </xf>
    <xf numFmtId="2" fontId="27" fillId="0" borderId="34" xfId="0" applyNumberFormat="1" applyFont="1" applyBorder="1" applyAlignment="1">
      <alignment horizontal="left"/>
    </xf>
    <xf numFmtId="2" fontId="27" fillId="0" borderId="21" xfId="0" applyNumberFormat="1" applyFont="1" applyBorder="1" applyAlignment="1">
      <alignment horizontal="left"/>
    </xf>
    <xf numFmtId="0" fontId="1" fillId="0" borderId="0" xfId="0" applyFont="1" applyAlignment="1">
      <alignment horizontal="left" vertical="center" wrapText="1"/>
    </xf>
    <xf numFmtId="41" fontId="9" fillId="0" borderId="0" xfId="0" applyNumberFormat="1" applyFont="1" applyAlignment="1">
      <alignment vertical="center" wrapText="1"/>
    </xf>
    <xf numFmtId="41" fontId="3" fillId="3" borderId="7" xfId="0" applyNumberFormat="1" applyFont="1" applyFill="1" applyBorder="1" applyAlignment="1">
      <alignment vertical="center" wrapText="1"/>
    </xf>
    <xf numFmtId="41" fontId="3" fillId="3" borderId="7" xfId="0" applyNumberFormat="1" applyFont="1" applyFill="1" applyBorder="1" applyAlignment="1">
      <alignment horizontal="center" vertical="center"/>
    </xf>
    <xf numFmtId="41" fontId="3" fillId="3" borderId="25" xfId="0" applyNumberFormat="1" applyFont="1" applyFill="1" applyBorder="1" applyAlignment="1">
      <alignment horizontal="center" vertical="center"/>
    </xf>
    <xf numFmtId="41" fontId="3" fillId="3" borderId="28" xfId="0" applyNumberFormat="1" applyFont="1" applyFill="1" applyBorder="1" applyAlignment="1">
      <alignment vertical="center" wrapText="1"/>
    </xf>
    <xf numFmtId="41" fontId="3" fillId="3" borderId="28" xfId="0" applyNumberFormat="1" applyFont="1" applyFill="1" applyBorder="1" applyAlignment="1">
      <alignment horizontal="center" vertical="center"/>
    </xf>
    <xf numFmtId="41" fontId="3" fillId="3" borderId="26" xfId="0" applyNumberFormat="1" applyFont="1" applyFill="1" applyBorder="1" applyAlignment="1">
      <alignment horizontal="center" vertical="center"/>
    </xf>
    <xf numFmtId="41" fontId="3" fillId="0" borderId="31" xfId="0" applyNumberFormat="1" applyFont="1" applyBorder="1" applyAlignment="1">
      <alignment horizontal="center" vertical="center"/>
    </xf>
    <xf numFmtId="41" fontId="3" fillId="0" borderId="31" xfId="0" applyNumberFormat="1" applyFont="1" applyBorder="1" applyAlignment="1">
      <alignment vertical="center" wrapText="1"/>
    </xf>
    <xf numFmtId="41" fontId="3" fillId="0" borderId="31" xfId="0" applyNumberFormat="1" applyFont="1" applyBorder="1" applyAlignment="1">
      <alignment horizontal="right" vertical="center"/>
    </xf>
    <xf numFmtId="43" fontId="0" fillId="0" borderId="0" xfId="0" applyNumberFormat="1"/>
    <xf numFmtId="49" fontId="2" fillId="2" borderId="9" xfId="0" applyNumberFormat="1" applyFont="1" applyFill="1" applyBorder="1" applyAlignment="1">
      <alignment horizontal="center" vertical="center" wrapText="1"/>
    </xf>
    <xf numFmtId="41" fontId="2" fillId="2" borderId="9" xfId="0" applyNumberFormat="1" applyFont="1" applyFill="1" applyBorder="1" applyAlignment="1">
      <alignment horizontal="right" wrapText="1"/>
    </xf>
    <xf numFmtId="3" fontId="2" fillId="2" borderId="6"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21" fillId="0" borderId="0" xfId="0" applyFont="1"/>
    <xf numFmtId="165" fontId="2" fillId="2" borderId="9" xfId="0" applyNumberFormat="1" applyFont="1" applyFill="1" applyBorder="1" applyAlignment="1">
      <alignment horizontal="right" wrapText="1"/>
    </xf>
    <xf numFmtId="0" fontId="2" fillId="2" borderId="23" xfId="0" applyFont="1" applyFill="1" applyBorder="1" applyAlignment="1">
      <alignment horizontal="center" vertical="center" wrapText="1"/>
    </xf>
    <xf numFmtId="0" fontId="2" fillId="2" borderId="23" xfId="0" applyFont="1" applyFill="1" applyBorder="1" applyAlignment="1">
      <alignment vertical="center" wrapText="1"/>
    </xf>
    <xf numFmtId="0" fontId="2" fillId="2" borderId="23" xfId="0" applyFont="1" applyFill="1" applyBorder="1" applyAlignment="1">
      <alignment horizontal="right" wrapText="1"/>
    </xf>
    <xf numFmtId="165" fontId="2" fillId="2" borderId="23" xfId="0" applyNumberFormat="1" applyFont="1" applyFill="1" applyBorder="1" applyAlignment="1">
      <alignment horizontal="right" wrapText="1"/>
    </xf>
    <xf numFmtId="41" fontId="2" fillId="2" borderId="23" xfId="0" applyNumberFormat="1" applyFont="1" applyFill="1" applyBorder="1" applyAlignment="1">
      <alignment horizontal="right" wrapText="1"/>
    </xf>
    <xf numFmtId="0" fontId="2" fillId="2" borderId="20"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165" fontId="2" fillId="2" borderId="7" xfId="0" applyNumberFormat="1" applyFont="1" applyFill="1" applyBorder="1" applyAlignment="1">
      <alignment horizontal="right" wrapText="1"/>
    </xf>
    <xf numFmtId="41" fontId="2" fillId="0" borderId="7" xfId="0" applyNumberFormat="1" applyFont="1" applyBorder="1" applyAlignment="1">
      <alignment horizontal="right" wrapText="1"/>
    </xf>
    <xf numFmtId="41" fontId="2" fillId="0" borderId="9" xfId="0" applyNumberFormat="1" applyFont="1" applyBorder="1" applyAlignment="1">
      <alignment horizontal="right" wrapText="1"/>
    </xf>
    <xf numFmtId="0" fontId="2" fillId="2" borderId="51" xfId="0" applyFont="1" applyFill="1" applyBorder="1" applyAlignment="1">
      <alignment horizontal="center" vertical="center" wrapText="1"/>
    </xf>
    <xf numFmtId="0" fontId="2" fillId="2" borderId="28" xfId="0" applyFont="1" applyFill="1" applyBorder="1" applyAlignment="1">
      <alignment vertical="center" wrapText="1"/>
    </xf>
    <xf numFmtId="0" fontId="2" fillId="2" borderId="28" xfId="0" applyFont="1" applyFill="1" applyBorder="1" applyAlignment="1">
      <alignment horizontal="center" wrapText="1"/>
    </xf>
    <xf numFmtId="4" fontId="2" fillId="2" borderId="28" xfId="0" applyNumberFormat="1" applyFont="1" applyFill="1" applyBorder="1" applyAlignment="1">
      <alignment horizontal="right" wrapText="1"/>
    </xf>
    <xf numFmtId="3" fontId="2" fillId="2" borderId="28" xfId="0" applyNumberFormat="1" applyFont="1" applyFill="1" applyBorder="1" applyAlignment="1">
      <alignment horizontal="right" wrapText="1"/>
    </xf>
    <xf numFmtId="0" fontId="2" fillId="0" borderId="8" xfId="0" applyFont="1" applyBorder="1" applyAlignment="1">
      <alignment horizontal="center" vertical="center" wrapText="1"/>
    </xf>
    <xf numFmtId="0" fontId="2" fillId="0" borderId="9" xfId="0" applyFont="1" applyBorder="1" applyAlignment="1">
      <alignment vertical="top" wrapText="1"/>
    </xf>
    <xf numFmtId="0" fontId="2" fillId="0" borderId="9" xfId="0" applyFont="1" applyBorder="1" applyAlignment="1">
      <alignment horizontal="center" wrapText="1"/>
    </xf>
    <xf numFmtId="4" fontId="2" fillId="0" borderId="9" xfId="0" applyNumberFormat="1" applyFont="1" applyBorder="1" applyAlignment="1">
      <alignment wrapText="1"/>
    </xf>
    <xf numFmtId="3" fontId="2" fillId="0" borderId="9" xfId="0" applyNumberFormat="1" applyFont="1" applyBorder="1" applyAlignment="1" applyProtection="1">
      <alignment horizontal="right" wrapText="1"/>
      <protection locked="0"/>
    </xf>
    <xf numFmtId="3" fontId="2" fillId="0" borderId="9" xfId="0" applyNumberFormat="1" applyFont="1" applyBorder="1" applyAlignment="1">
      <alignment wrapText="1"/>
    </xf>
    <xf numFmtId="3" fontId="2" fillId="0" borderId="7" xfId="0" applyNumberFormat="1" applyFont="1" applyBorder="1" applyAlignment="1">
      <alignment horizontal="right" wrapText="1"/>
    </xf>
    <xf numFmtId="0" fontId="2" fillId="0" borderId="8" xfId="0" applyFont="1" applyBorder="1" applyAlignment="1">
      <alignment horizontal="center" vertical="center"/>
    </xf>
    <xf numFmtId="49" fontId="2" fillId="0" borderId="9" xfId="0" applyNumberFormat="1" applyFont="1" applyBorder="1" applyAlignment="1">
      <alignment horizontal="center" vertical="center"/>
    </xf>
    <xf numFmtId="0" fontId="2" fillId="0" borderId="9" xfId="8" applyNumberFormat="1" applyFont="1" applyFill="1" applyBorder="1" applyAlignment="1" applyProtection="1">
      <alignment horizontal="center"/>
    </xf>
    <xf numFmtId="4" fontId="2" fillId="0" borderId="9" xfId="0" applyNumberFormat="1" applyFont="1" applyBorder="1" applyAlignment="1">
      <alignment horizontal="right" wrapText="1"/>
    </xf>
    <xf numFmtId="0" fontId="2" fillId="0" borderId="9" xfId="8" applyNumberFormat="1" applyFont="1" applyFill="1" applyBorder="1" applyAlignment="1" applyProtection="1">
      <alignment horizontal="right"/>
    </xf>
    <xf numFmtId="0" fontId="2" fillId="0" borderId="14" xfId="0" applyFont="1" applyBorder="1" applyAlignment="1">
      <alignment horizontal="center" vertical="center" wrapText="1"/>
    </xf>
    <xf numFmtId="0" fontId="2" fillId="0" borderId="52" xfId="0" applyFont="1" applyBorder="1" applyAlignment="1">
      <alignment horizontal="center" vertical="center" wrapText="1"/>
    </xf>
    <xf numFmtId="0" fontId="21" fillId="0" borderId="0" xfId="0" applyFont="1" applyAlignment="1">
      <alignment horizontal="left" vertical="top"/>
    </xf>
    <xf numFmtId="0" fontId="31" fillId="0" borderId="37" xfId="0" applyFont="1" applyBorder="1" applyAlignment="1">
      <alignment horizontal="left" vertical="center" wrapText="1"/>
    </xf>
    <xf numFmtId="0" fontId="32" fillId="0" borderId="9" xfId="0" applyFont="1" applyBorder="1" applyAlignment="1">
      <alignment horizontal="left" vertical="center" wrapText="1"/>
    </xf>
    <xf numFmtId="3" fontId="32" fillId="0" borderId="9" xfId="0" applyNumberFormat="1" applyFont="1" applyBorder="1" applyAlignment="1">
      <alignment horizontal="right" vertical="center" wrapText="1"/>
    </xf>
    <xf numFmtId="0" fontId="2" fillId="0" borderId="22" xfId="0" applyFont="1" applyBorder="1" applyAlignment="1">
      <alignment horizontal="center" vertical="center"/>
    </xf>
    <xf numFmtId="0" fontId="21" fillId="0" borderId="60" xfId="0" applyFont="1" applyBorder="1" applyAlignment="1">
      <alignment vertical="center"/>
    </xf>
    <xf numFmtId="3" fontId="21" fillId="0" borderId="60" xfId="0" applyNumberFormat="1" applyFont="1" applyBorder="1" applyAlignment="1">
      <alignment vertical="center"/>
    </xf>
    <xf numFmtId="0" fontId="21" fillId="0" borderId="0" xfId="0" applyFont="1" applyAlignment="1">
      <alignment vertical="center"/>
    </xf>
    <xf numFmtId="3" fontId="21" fillId="0" borderId="0" xfId="0" applyNumberFormat="1" applyFont="1" applyAlignment="1">
      <alignment vertical="center"/>
    </xf>
    <xf numFmtId="0" fontId="21" fillId="0" borderId="41" xfId="0" applyFont="1" applyBorder="1" applyAlignment="1">
      <alignment vertical="center"/>
    </xf>
    <xf numFmtId="3" fontId="21" fillId="0" borderId="41" xfId="0" applyNumberFormat="1" applyFont="1" applyBorder="1" applyAlignment="1">
      <alignment vertical="center"/>
    </xf>
    <xf numFmtId="166" fontId="24" fillId="0" borderId="44" xfId="0" applyNumberFormat="1" applyFont="1" applyBorder="1" applyAlignment="1">
      <alignment horizontal="center" vertical="center" shrinkToFit="1"/>
    </xf>
    <xf numFmtId="166" fontId="24" fillId="0" borderId="45" xfId="0" applyNumberFormat="1" applyFont="1" applyBorder="1" applyAlignment="1">
      <alignment vertical="center" wrapText="1" shrinkToFit="1"/>
    </xf>
    <xf numFmtId="0" fontId="14" fillId="0" borderId="44" xfId="0" applyFont="1" applyBorder="1" applyAlignment="1">
      <alignment horizontal="center" vertical="center" wrapText="1"/>
    </xf>
    <xf numFmtId="4" fontId="33" fillId="0" borderId="44" xfId="0" applyNumberFormat="1" applyFont="1" applyBorder="1" applyAlignment="1">
      <alignment horizontal="center" vertical="center" wrapText="1"/>
    </xf>
    <xf numFmtId="3" fontId="33" fillId="0" borderId="44" xfId="0" applyNumberFormat="1" applyFont="1" applyBorder="1" applyAlignment="1">
      <alignment horizontal="right" vertical="center" wrapText="1"/>
    </xf>
    <xf numFmtId="166" fontId="24" fillId="0" borderId="23" xfId="0" applyNumberFormat="1" applyFont="1" applyBorder="1" applyAlignment="1">
      <alignment vertical="center" wrapText="1" shrinkToFit="1"/>
    </xf>
    <xf numFmtId="166" fontId="24" fillId="0" borderId="61" xfId="0" applyNumberFormat="1" applyFont="1" applyBorder="1" applyAlignment="1">
      <alignment vertical="center" wrapText="1" shrinkToFit="1"/>
    </xf>
    <xf numFmtId="166" fontId="24" fillId="0" borderId="57" xfId="0" applyNumberFormat="1" applyFont="1" applyBorder="1" applyAlignment="1">
      <alignment horizontal="center" vertical="center" wrapText="1" shrinkToFit="1"/>
    </xf>
    <xf numFmtId="4" fontId="24" fillId="2" borderId="44" xfId="0" applyNumberFormat="1" applyFont="1" applyFill="1" applyBorder="1" applyAlignment="1">
      <alignment horizontal="center" vertical="center" shrinkToFit="1"/>
    </xf>
    <xf numFmtId="3" fontId="24" fillId="0" borderId="44" xfId="0" applyNumberFormat="1" applyFont="1" applyBorder="1" applyAlignment="1">
      <alignment horizontal="right" vertical="center" shrinkToFit="1"/>
    </xf>
    <xf numFmtId="166" fontId="24" fillId="0" borderId="66" xfId="0" applyNumberFormat="1" applyFont="1" applyBorder="1" applyAlignment="1">
      <alignment vertical="center" wrapText="1" shrinkToFit="1"/>
    </xf>
    <xf numFmtId="0" fontId="21" fillId="0" borderId="57" xfId="0" applyFont="1" applyBorder="1" applyAlignment="1">
      <alignment vertical="center" wrapText="1" shrinkToFit="1"/>
    </xf>
    <xf numFmtId="167" fontId="24" fillId="0" borderId="45" xfId="0" applyNumberFormat="1" applyFont="1" applyBorder="1" applyAlignment="1">
      <alignment horizontal="center" vertical="center" shrinkToFit="1"/>
    </xf>
    <xf numFmtId="4" fontId="24" fillId="0" borderId="23" xfId="0" applyNumberFormat="1" applyFont="1" applyBorder="1" applyAlignment="1">
      <alignment horizontal="center" vertical="center" shrinkToFit="1"/>
    </xf>
    <xf numFmtId="4" fontId="2" fillId="2" borderId="23" xfId="0" applyNumberFormat="1" applyFont="1" applyFill="1" applyBorder="1" applyAlignment="1">
      <alignment horizontal="center" wrapText="1"/>
    </xf>
    <xf numFmtId="1" fontId="34" fillId="0" borderId="64" xfId="0" applyNumberFormat="1" applyFont="1" applyBorder="1" applyAlignment="1">
      <alignment horizontal="center" vertical="center" shrinkToFit="1"/>
    </xf>
    <xf numFmtId="0" fontId="31" fillId="0" borderId="7" xfId="0" applyFont="1" applyBorder="1" applyAlignment="1">
      <alignment horizontal="left" vertical="center" wrapText="1"/>
    </xf>
    <xf numFmtId="0" fontId="32" fillId="0" borderId="7" xfId="0" applyFont="1" applyBorder="1" applyAlignment="1">
      <alignment horizontal="left" vertical="center" wrapText="1"/>
    </xf>
    <xf numFmtId="3" fontId="32" fillId="0" borderId="7" xfId="0" applyNumberFormat="1" applyFont="1" applyBorder="1" applyAlignment="1">
      <alignment horizontal="right" vertical="center" wrapText="1"/>
    </xf>
    <xf numFmtId="0" fontId="14" fillId="0" borderId="58" xfId="0" applyFont="1" applyBorder="1" applyAlignment="1">
      <alignment horizontal="left" vertical="center" wrapText="1"/>
    </xf>
    <xf numFmtId="0" fontId="33" fillId="0" borderId="58" xfId="0" applyFont="1" applyBorder="1" applyAlignment="1">
      <alignment horizontal="left" vertical="center" wrapText="1"/>
    </xf>
    <xf numFmtId="3" fontId="33" fillId="0" borderId="58" xfId="0" applyNumberFormat="1" applyFont="1" applyBorder="1" applyAlignment="1">
      <alignment horizontal="right" vertical="center" wrapText="1"/>
    </xf>
    <xf numFmtId="4" fontId="2" fillId="0" borderId="9" xfId="0" applyNumberFormat="1" applyFont="1" applyBorder="1" applyAlignment="1">
      <alignment horizontal="center" vertical="center" shrinkToFit="1"/>
    </xf>
    <xf numFmtId="3" fontId="2" fillId="0" borderId="9" xfId="0" applyNumberFormat="1" applyFont="1" applyBorder="1" applyAlignment="1">
      <alignment horizontal="right" vertical="center" shrinkToFit="1"/>
    </xf>
    <xf numFmtId="4" fontId="2" fillId="0" borderId="7" xfId="0" applyNumberFormat="1" applyFont="1" applyBorder="1" applyAlignment="1">
      <alignment horizontal="center" vertical="center" shrinkToFit="1"/>
    </xf>
    <xf numFmtId="3" fontId="2" fillId="0" borderId="7" xfId="0" applyNumberFormat="1" applyFont="1" applyBorder="1" applyAlignment="1">
      <alignment horizontal="right" vertical="center" shrinkToFit="1"/>
    </xf>
    <xf numFmtId="0" fontId="21" fillId="0" borderId="4" xfId="0" applyFont="1" applyBorder="1" applyAlignment="1">
      <alignment horizontal="left" vertical="top"/>
    </xf>
    <xf numFmtId="0" fontId="21" fillId="0" borderId="65" xfId="0" applyFont="1" applyBorder="1" applyAlignment="1">
      <alignment horizontal="left" vertical="top"/>
    </xf>
    <xf numFmtId="1" fontId="34" fillId="0" borderId="55" xfId="0" applyNumberFormat="1" applyFont="1" applyBorder="1" applyAlignment="1">
      <alignment horizontal="center" vertical="center" shrinkToFit="1"/>
    </xf>
    <xf numFmtId="0" fontId="14" fillId="0" borderId="56" xfId="0" applyFont="1" applyBorder="1" applyAlignment="1">
      <alignment horizontal="left" vertical="center" wrapText="1"/>
    </xf>
    <xf numFmtId="0" fontId="33" fillId="0" borderId="56" xfId="0" applyFont="1" applyBorder="1" applyAlignment="1">
      <alignment horizontal="left" vertical="center" wrapText="1"/>
    </xf>
    <xf numFmtId="3" fontId="33" fillId="0" borderId="1" xfId="0" applyNumberFormat="1" applyFont="1" applyBorder="1" applyAlignment="1">
      <alignment horizontal="right" vertical="center" wrapText="1"/>
    </xf>
    <xf numFmtId="166" fontId="24" fillId="0" borderId="59" xfId="0" applyNumberFormat="1" applyFont="1" applyBorder="1" applyAlignment="1">
      <alignment horizontal="center" vertical="center" shrinkToFit="1"/>
    </xf>
    <xf numFmtId="166" fontId="24" fillId="0" borderId="9" xfId="0" applyNumberFormat="1" applyFont="1" applyBorder="1" applyAlignment="1">
      <alignment horizontal="center" vertical="center" shrinkToFit="1"/>
    </xf>
    <xf numFmtId="0" fontId="2" fillId="0" borderId="23" xfId="0" applyFont="1" applyBorder="1" applyAlignment="1">
      <alignment horizontal="center" vertical="center" wrapText="1"/>
    </xf>
    <xf numFmtId="4" fontId="2" fillId="0" borderId="28" xfId="0" applyNumberFormat="1" applyFont="1" applyBorder="1" applyAlignment="1">
      <alignment horizontal="center" vertical="center" shrinkToFit="1"/>
    </xf>
    <xf numFmtId="3" fontId="2" fillId="0" borderId="28" xfId="0" applyNumberFormat="1" applyFont="1" applyBorder="1" applyAlignment="1">
      <alignment horizontal="right" vertical="center" shrinkToFit="1"/>
    </xf>
    <xf numFmtId="0" fontId="1" fillId="2" borderId="15" xfId="0" applyFont="1" applyFill="1" applyBorder="1" applyAlignment="1">
      <alignment horizontal="right" wrapText="1"/>
    </xf>
    <xf numFmtId="3" fontId="1" fillId="2" borderId="47" xfId="0" applyNumberFormat="1" applyFont="1" applyFill="1" applyBorder="1" applyAlignment="1">
      <alignment horizontal="right" wrapText="1"/>
    </xf>
    <xf numFmtId="4" fontId="1" fillId="2" borderId="9" xfId="0" applyNumberFormat="1" applyFont="1" applyFill="1" applyBorder="1" applyAlignment="1">
      <alignment horizontal="right" wrapText="1"/>
    </xf>
    <xf numFmtId="3" fontId="1" fillId="2" borderId="9" xfId="0" applyNumberFormat="1" applyFont="1" applyFill="1" applyBorder="1" applyAlignment="1">
      <alignment horizontal="right" wrapText="1"/>
    </xf>
    <xf numFmtId="41" fontId="1" fillId="2" borderId="16" xfId="0" applyNumberFormat="1" applyFont="1" applyFill="1" applyBorder="1" applyAlignment="1">
      <alignment horizontal="right" vertical="center" wrapText="1"/>
    </xf>
    <xf numFmtId="0" fontId="21" fillId="0" borderId="8" xfId="0" applyFont="1" applyBorder="1" applyAlignment="1">
      <alignment horizontal="left" vertical="top"/>
    </xf>
    <xf numFmtId="0" fontId="21" fillId="0" borderId="14" xfId="0" applyFont="1" applyBorder="1" applyAlignment="1">
      <alignment horizontal="left" vertical="top"/>
    </xf>
    <xf numFmtId="3" fontId="32" fillId="0" borderId="16" xfId="0" applyNumberFormat="1" applyFont="1" applyBorder="1" applyAlignment="1">
      <alignment horizontal="right" vertical="center" wrapText="1"/>
    </xf>
    <xf numFmtId="49" fontId="2" fillId="0" borderId="0" xfId="0" applyNumberFormat="1" applyFont="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wrapText="1"/>
    </xf>
    <xf numFmtId="4" fontId="2" fillId="0" borderId="0" xfId="0" applyNumberFormat="1" applyFont="1" applyAlignment="1">
      <alignment wrapText="1"/>
    </xf>
    <xf numFmtId="3" fontId="2" fillId="0" borderId="0" xfId="0" applyNumberFormat="1" applyFont="1" applyAlignment="1">
      <alignment wrapText="1"/>
    </xf>
    <xf numFmtId="41" fontId="2" fillId="2" borderId="54" xfId="0" applyNumberFormat="1" applyFont="1" applyFill="1" applyBorder="1" applyAlignment="1">
      <alignment horizontal="right" wrapText="1"/>
    </xf>
    <xf numFmtId="0" fontId="21" fillId="0" borderId="46" xfId="0" applyFont="1" applyBorder="1" applyAlignment="1">
      <alignment horizontal="left" vertical="top"/>
    </xf>
    <xf numFmtId="3" fontId="32" fillId="0" borderId="70" xfId="0" applyNumberFormat="1" applyFont="1" applyBorder="1" applyAlignment="1">
      <alignment horizontal="right" vertical="center" wrapText="1"/>
    </xf>
    <xf numFmtId="0" fontId="2" fillId="2" borderId="52" xfId="0" applyFont="1" applyFill="1" applyBorder="1" applyAlignment="1">
      <alignment horizontal="center" vertical="center" wrapText="1"/>
    </xf>
    <xf numFmtId="4" fontId="2" fillId="0" borderId="23" xfId="0" applyNumberFormat="1" applyFont="1" applyBorder="1" applyAlignment="1">
      <alignment wrapText="1"/>
    </xf>
    <xf numFmtId="41" fontId="2" fillId="2" borderId="69" xfId="0" applyNumberFormat="1" applyFont="1" applyFill="1" applyBorder="1" applyAlignment="1">
      <alignment horizontal="right" wrapText="1"/>
    </xf>
    <xf numFmtId="0" fontId="2" fillId="0" borderId="60" xfId="0" applyFont="1" applyBorder="1" applyAlignment="1">
      <alignment horizontal="center" vertical="center"/>
    </xf>
    <xf numFmtId="49" fontId="2" fillId="0" borderId="0" xfId="0" applyNumberFormat="1" applyFont="1" applyAlignment="1">
      <alignment horizontal="center" vertical="center"/>
    </xf>
    <xf numFmtId="0" fontId="2" fillId="2" borderId="60" xfId="0" applyFont="1" applyFill="1" applyBorder="1" applyAlignment="1">
      <alignment vertical="center" wrapText="1"/>
    </xf>
    <xf numFmtId="0" fontId="2" fillId="2" borderId="60" xfId="0" applyFont="1" applyFill="1" applyBorder="1" applyAlignment="1">
      <alignment horizontal="center" wrapText="1"/>
    </xf>
    <xf numFmtId="4" fontId="2" fillId="0" borderId="60" xfId="0" applyNumberFormat="1" applyFont="1" applyBorder="1" applyAlignment="1">
      <alignment wrapText="1"/>
    </xf>
    <xf numFmtId="41" fontId="2" fillId="2" borderId="72" xfId="0" applyNumberFormat="1" applyFont="1" applyFill="1" applyBorder="1" applyAlignment="1">
      <alignment horizontal="right" wrapTex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6" xfId="0" applyFont="1" applyBorder="1" applyAlignment="1">
      <alignment horizontal="center" vertical="center" wrapText="1"/>
    </xf>
    <xf numFmtId="41" fontId="2" fillId="2" borderId="39" xfId="0" applyNumberFormat="1" applyFont="1" applyFill="1" applyBorder="1" applyAlignment="1">
      <alignment horizontal="right" wrapText="1"/>
    </xf>
    <xf numFmtId="3" fontId="32" fillId="0" borderId="73" xfId="0" applyNumberFormat="1" applyFont="1" applyBorder="1" applyAlignment="1">
      <alignment horizontal="right" vertical="center" wrapText="1"/>
    </xf>
    <xf numFmtId="41" fontId="2" fillId="2" borderId="0" xfId="0" applyNumberFormat="1" applyFont="1" applyFill="1" applyAlignment="1">
      <alignment horizontal="right" wrapText="1"/>
    </xf>
    <xf numFmtId="0" fontId="2" fillId="0" borderId="35" xfId="0" applyFont="1" applyBorder="1" applyAlignment="1">
      <alignment horizontal="center" vertical="center" wrapText="1"/>
    </xf>
    <xf numFmtId="49" fontId="2" fillId="0" borderId="34" xfId="0" applyNumberFormat="1" applyFont="1" applyBorder="1" applyAlignment="1">
      <alignment horizontal="center" vertical="center" wrapText="1"/>
    </xf>
    <xf numFmtId="0" fontId="2" fillId="2" borderId="34" xfId="0" applyFont="1" applyFill="1" applyBorder="1" applyAlignment="1">
      <alignment vertical="center" wrapText="1"/>
    </xf>
    <xf numFmtId="0" fontId="2" fillId="2" borderId="34" xfId="0" applyFont="1" applyFill="1" applyBorder="1" applyAlignment="1">
      <alignment horizontal="center" wrapText="1"/>
    </xf>
    <xf numFmtId="4" fontId="2" fillId="0" borderId="34" xfId="0" applyNumberFormat="1" applyFont="1" applyBorder="1" applyAlignment="1">
      <alignment wrapText="1"/>
    </xf>
    <xf numFmtId="3" fontId="2" fillId="0" borderId="34" xfId="0" applyNumberFormat="1" applyFont="1" applyBorder="1" applyAlignment="1">
      <alignment wrapText="1"/>
    </xf>
    <xf numFmtId="0" fontId="21" fillId="0" borderId="47" xfId="0" applyFont="1" applyBorder="1" applyAlignment="1">
      <alignment horizontal="left" vertical="top"/>
    </xf>
    <xf numFmtId="41" fontId="2" fillId="2" borderId="71" xfId="0" applyNumberFormat="1" applyFont="1" applyFill="1" applyBorder="1" applyAlignment="1">
      <alignment horizontal="right" wrapText="1"/>
    </xf>
    <xf numFmtId="0" fontId="2" fillId="0" borderId="0" xfId="0" applyFont="1" applyAlignment="1">
      <alignment horizontal="center" vertical="center"/>
    </xf>
    <xf numFmtId="0" fontId="2" fillId="2" borderId="35" xfId="0" applyFont="1" applyFill="1" applyBorder="1" applyAlignment="1">
      <alignment horizontal="center" vertical="center" wrapText="1"/>
    </xf>
    <xf numFmtId="41" fontId="2" fillId="2" borderId="67" xfId="0" applyNumberFormat="1" applyFont="1" applyFill="1" applyBorder="1" applyAlignment="1">
      <alignment horizontal="right" wrapText="1"/>
    </xf>
    <xf numFmtId="0" fontId="4" fillId="2" borderId="5" xfId="0" applyFont="1" applyFill="1" applyBorder="1" applyAlignment="1">
      <alignment vertical="center" wrapText="1"/>
    </xf>
    <xf numFmtId="3" fontId="32" fillId="0" borderId="71" xfId="0" applyNumberFormat="1" applyFont="1" applyBorder="1" applyAlignment="1">
      <alignment horizontal="right" vertical="center" wrapText="1"/>
    </xf>
    <xf numFmtId="3" fontId="32" fillId="0" borderId="74" xfId="0" applyNumberFormat="1" applyFont="1" applyBorder="1" applyAlignment="1">
      <alignment horizontal="right" vertical="center" wrapText="1"/>
    </xf>
    <xf numFmtId="0" fontId="18" fillId="2" borderId="30" xfId="0" applyFont="1" applyFill="1" applyBorder="1" applyAlignment="1">
      <alignment wrapText="1"/>
    </xf>
    <xf numFmtId="0" fontId="18" fillId="0" borderId="30" xfId="0" applyFont="1" applyBorder="1"/>
    <xf numFmtId="0" fontId="21" fillId="0" borderId="64" xfId="0" applyFont="1" applyBorder="1" applyAlignment="1">
      <alignment horizontal="left" vertical="top"/>
    </xf>
    <xf numFmtId="0" fontId="8" fillId="0" borderId="46" xfId="0" applyFont="1" applyBorder="1" applyAlignment="1">
      <alignment horizontal="center" vertical="center"/>
    </xf>
    <xf numFmtId="0" fontId="8" fillId="0" borderId="62" xfId="0" applyFont="1" applyBorder="1" applyAlignment="1">
      <alignment horizontal="center" vertical="center"/>
    </xf>
    <xf numFmtId="0" fontId="1" fillId="2" borderId="1" xfId="0" applyFont="1" applyFill="1" applyBorder="1" applyAlignment="1">
      <alignment horizontal="right" wrapText="1"/>
    </xf>
    <xf numFmtId="0" fontId="1" fillId="2" borderId="36" xfId="0" applyFont="1" applyFill="1" applyBorder="1" applyAlignment="1">
      <alignment horizontal="right" wrapText="1"/>
    </xf>
    <xf numFmtId="1" fontId="2" fillId="2" borderId="46" xfId="0" applyNumberFormat="1" applyFont="1" applyFill="1" applyBorder="1" applyAlignment="1">
      <alignment horizontal="center" vertical="center" wrapText="1"/>
    </xf>
    <xf numFmtId="1" fontId="2" fillId="2" borderId="62" xfId="0" applyNumberFormat="1" applyFont="1" applyFill="1" applyBorder="1" applyAlignment="1">
      <alignment horizontal="center" vertical="center" wrapText="1"/>
    </xf>
    <xf numFmtId="0" fontId="21" fillId="0" borderId="54" xfId="0" applyFont="1" applyBorder="1" applyAlignment="1">
      <alignment wrapText="1"/>
    </xf>
    <xf numFmtId="0" fontId="0" fillId="0" borderId="54" xfId="0" applyBorder="1"/>
    <xf numFmtId="0" fontId="0" fillId="2" borderId="54" xfId="0" applyFill="1" applyBorder="1"/>
    <xf numFmtId="41" fontId="1" fillId="2" borderId="21" xfId="0" applyNumberFormat="1" applyFont="1" applyFill="1" applyBorder="1" applyAlignment="1">
      <alignment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41" fontId="5" fillId="2" borderId="5" xfId="0" applyNumberFormat="1"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1" fontId="1" fillId="2" borderId="5" xfId="0" applyNumberFormat="1" applyFont="1" applyFill="1" applyBorder="1" applyAlignment="1">
      <alignment horizontal="center" vertic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1" fillId="2" borderId="5" xfId="0" applyFont="1" applyFill="1" applyBorder="1" applyAlignment="1">
      <alignment horizontal="center" vertical="center" wrapText="1"/>
    </xf>
    <xf numFmtId="0" fontId="2" fillId="0" borderId="40" xfId="0" applyFont="1" applyBorder="1" applyAlignment="1">
      <alignment horizontal="left" vertical="top" wrapText="1"/>
    </xf>
    <xf numFmtId="0" fontId="2" fillId="0" borderId="41" xfId="0" applyFont="1" applyBorder="1" applyAlignment="1">
      <alignment vertical="top"/>
    </xf>
    <xf numFmtId="0" fontId="2" fillId="0" borderId="42" xfId="0" applyFont="1" applyBorder="1" applyAlignment="1">
      <alignment vertical="top"/>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2" fillId="0" borderId="39" xfId="0" applyFont="1" applyBorder="1" applyAlignment="1">
      <alignment horizontal="left" vertical="top"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5" xfId="0" applyFont="1" applyFill="1" applyBorder="1" applyAlignment="1">
      <alignment horizontal="right" wrapText="1"/>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2" borderId="33" xfId="0" applyFont="1" applyFill="1" applyBorder="1" applyAlignment="1">
      <alignment horizontal="right" vertical="center" wrapText="1"/>
    </xf>
    <xf numFmtId="2" fontId="27" fillId="0" borderId="32" xfId="0" applyNumberFormat="1" applyFont="1" applyBorder="1" applyAlignment="1">
      <alignment horizontal="left"/>
    </xf>
    <xf numFmtId="2" fontId="27" fillId="0" borderId="4" xfId="0" applyNumberFormat="1" applyFont="1" applyBorder="1" applyAlignment="1">
      <alignment horizontal="left"/>
    </xf>
    <xf numFmtId="2" fontId="27" fillId="0" borderId="33" xfId="0" applyNumberFormat="1" applyFont="1" applyBorder="1" applyAlignment="1">
      <alignment horizontal="left"/>
    </xf>
    <xf numFmtId="2" fontId="1" fillId="2" borderId="3" xfId="0" applyNumberFormat="1" applyFont="1" applyFill="1" applyBorder="1" applyAlignment="1">
      <alignment horizontal="right" wrapText="1"/>
    </xf>
    <xf numFmtId="2" fontId="1" fillId="2" borderId="4" xfId="0" applyNumberFormat="1" applyFont="1" applyFill="1" applyBorder="1" applyAlignment="1">
      <alignment horizontal="right" wrapText="1"/>
    </xf>
    <xf numFmtId="2" fontId="1" fillId="2" borderId="33" xfId="0" applyNumberFormat="1" applyFont="1" applyFill="1" applyBorder="1" applyAlignment="1">
      <alignment horizontal="right" wrapText="1"/>
    </xf>
    <xf numFmtId="2" fontId="1" fillId="2" borderId="18" xfId="0" applyNumberFormat="1" applyFont="1" applyFill="1" applyBorder="1" applyAlignment="1">
      <alignment horizontal="left" vertical="top" wrapText="1"/>
    </xf>
    <xf numFmtId="166" fontId="24" fillId="0" borderId="60" xfId="0" applyNumberFormat="1" applyFont="1" applyBorder="1" applyAlignment="1">
      <alignment horizontal="center" vertical="center" shrinkToFit="1"/>
    </xf>
    <xf numFmtId="166" fontId="24" fillId="0" borderId="0" xfId="0" applyNumberFormat="1" applyFont="1" applyAlignment="1">
      <alignment horizontal="center" vertical="center" shrinkToFit="1"/>
    </xf>
    <xf numFmtId="0" fontId="30" fillId="2" borderId="4" xfId="0" applyFont="1" applyFill="1" applyBorder="1" applyAlignment="1">
      <alignment horizontal="right" wrapText="1"/>
    </xf>
    <xf numFmtId="0" fontId="30" fillId="2" borderId="5" xfId="0" applyFont="1" applyFill="1" applyBorder="1" applyAlignment="1">
      <alignment horizontal="right"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41" fontId="1" fillId="2" borderId="5" xfId="0" applyNumberFormat="1"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49" fontId="2" fillId="0" borderId="23"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63"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8" fillId="0" borderId="46" xfId="0" applyFont="1" applyBorder="1" applyAlignment="1">
      <alignment horizontal="center" vertical="center"/>
    </xf>
    <xf numFmtId="0" fontId="30" fillId="2" borderId="3" xfId="0" applyFont="1" applyFill="1" applyBorder="1" applyAlignment="1">
      <alignment horizontal="right"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9" xfId="0" applyFont="1" applyBorder="1" applyAlignment="1">
      <alignment horizontal="left" vertical="center" wrapText="1"/>
    </xf>
    <xf numFmtId="2" fontId="1" fillId="2" borderId="3" xfId="0" applyNumberFormat="1" applyFont="1" applyFill="1" applyBorder="1" applyAlignment="1">
      <alignment horizontal="left" vertical="top" wrapText="1"/>
    </xf>
    <xf numFmtId="2" fontId="1" fillId="2" borderId="4" xfId="0" applyNumberFormat="1" applyFont="1" applyFill="1" applyBorder="1" applyAlignment="1">
      <alignment horizontal="left" vertical="top" wrapText="1"/>
    </xf>
    <xf numFmtId="2" fontId="1" fillId="2" borderId="5" xfId="0" applyNumberFormat="1" applyFont="1" applyFill="1" applyBorder="1" applyAlignment="1">
      <alignment horizontal="left" vertical="top" wrapText="1"/>
    </xf>
    <xf numFmtId="0" fontId="30" fillId="2" borderId="34" xfId="0" applyFont="1" applyFill="1" applyBorder="1" applyAlignment="1">
      <alignment horizontal="right" wrapText="1"/>
    </xf>
    <xf numFmtId="0" fontId="30" fillId="2" borderId="67" xfId="0" applyFont="1" applyFill="1" applyBorder="1" applyAlignment="1">
      <alignment horizontal="right" wrapTex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29" xfId="0" applyFont="1" applyBorder="1" applyAlignment="1">
      <alignment horizontal="left" vertical="top" wrapText="1"/>
    </xf>
    <xf numFmtId="2" fontId="5" fillId="0" borderId="20" xfId="0" applyNumberFormat="1" applyFont="1" applyBorder="1" applyAlignment="1">
      <alignment horizontal="center" vertical="center"/>
    </xf>
    <xf numFmtId="2" fontId="5" fillId="0" borderId="28"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16" fillId="0" borderId="17" xfId="0" applyNumberFormat="1" applyFont="1" applyBorder="1" applyAlignment="1">
      <alignment horizontal="left" vertical="top" wrapText="1"/>
    </xf>
    <xf numFmtId="2" fontId="3" fillId="0" borderId="18" xfId="0" applyNumberFormat="1" applyFont="1" applyBorder="1" applyAlignment="1">
      <alignment horizontal="left" vertical="top"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3" borderId="2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41" fontId="2" fillId="2" borderId="37" xfId="0" applyNumberFormat="1" applyFont="1" applyFill="1" applyBorder="1" applyAlignment="1">
      <alignment horizontal="right" wrapText="1"/>
    </xf>
    <xf numFmtId="0" fontId="18" fillId="2" borderId="30" xfId="0" applyFont="1" applyFill="1" applyBorder="1"/>
    <xf numFmtId="41" fontId="4" fillId="2" borderId="5" xfId="0" applyNumberFormat="1" applyFont="1" applyFill="1" applyBorder="1" applyAlignment="1">
      <alignment vertical="center" wrapText="1"/>
    </xf>
    <xf numFmtId="41" fontId="1" fillId="2" borderId="10" xfId="0" applyNumberFormat="1" applyFont="1" applyFill="1" applyBorder="1" applyAlignment="1">
      <alignment horizontal="center" vertical="center" wrapText="1"/>
    </xf>
    <xf numFmtId="41" fontId="21" fillId="2" borderId="10" xfId="0" applyNumberFormat="1" applyFont="1" applyFill="1" applyBorder="1" applyAlignment="1">
      <alignment wrapText="1"/>
    </xf>
    <xf numFmtId="41" fontId="8" fillId="2" borderId="16" xfId="0" applyNumberFormat="1" applyFont="1" applyFill="1" applyBorder="1" applyAlignment="1">
      <alignment vertical="top" wrapText="1"/>
    </xf>
    <xf numFmtId="41" fontId="2" fillId="0" borderId="10" xfId="0" applyNumberFormat="1" applyFont="1" applyBorder="1" applyAlignment="1">
      <alignment horizontal="right" wrapText="1"/>
    </xf>
    <xf numFmtId="41" fontId="1" fillId="0" borderId="54" xfId="0" applyNumberFormat="1" applyFont="1" applyBorder="1" applyAlignment="1">
      <alignment wrapText="1"/>
    </xf>
    <xf numFmtId="41" fontId="32" fillId="0" borderId="73" xfId="0" applyNumberFormat="1" applyFont="1" applyBorder="1" applyAlignment="1">
      <alignment horizontal="right" vertical="center" wrapText="1"/>
    </xf>
    <xf numFmtId="41" fontId="21" fillId="0" borderId="75" xfId="0" applyNumberFormat="1" applyFont="1" applyBorder="1" applyAlignment="1">
      <alignment vertical="center"/>
    </xf>
    <xf numFmtId="41" fontId="21" fillId="0" borderId="54" xfId="0" applyNumberFormat="1" applyFont="1" applyBorder="1" applyAlignment="1">
      <alignment vertical="center"/>
    </xf>
    <xf numFmtId="41" fontId="21" fillId="0" borderId="76" xfId="0" applyNumberFormat="1" applyFont="1" applyBorder="1" applyAlignment="1">
      <alignment vertical="center"/>
    </xf>
    <xf numFmtId="41" fontId="33" fillId="0" borderId="77" xfId="0" applyNumberFormat="1" applyFont="1" applyBorder="1" applyAlignment="1">
      <alignment horizontal="right" vertical="center" wrapText="1"/>
    </xf>
    <xf numFmtId="41" fontId="24" fillId="0" borderId="77" xfId="0" applyNumberFormat="1" applyFont="1" applyBorder="1" applyAlignment="1">
      <alignment horizontal="right" vertical="center" shrinkToFit="1"/>
    </xf>
    <xf numFmtId="41" fontId="32" fillId="0" borderId="25" xfId="0" applyNumberFormat="1" applyFont="1" applyBorder="1" applyAlignment="1">
      <alignment horizontal="right" vertical="center" wrapText="1"/>
    </xf>
    <xf numFmtId="41" fontId="33" fillId="0" borderId="78" xfId="0" applyNumberFormat="1" applyFont="1" applyBorder="1" applyAlignment="1">
      <alignment horizontal="right" vertical="center" wrapText="1"/>
    </xf>
    <xf numFmtId="41" fontId="2" fillId="0" borderId="10" xfId="0" applyNumberFormat="1" applyFont="1" applyBorder="1" applyAlignment="1">
      <alignment horizontal="right" vertical="center" shrinkToFit="1"/>
    </xf>
    <xf numFmtId="41" fontId="2" fillId="0" borderId="79" xfId="0" applyNumberFormat="1" applyFont="1" applyBorder="1" applyAlignment="1">
      <alignment horizontal="right" vertical="center" shrinkToFit="1"/>
    </xf>
    <xf numFmtId="41" fontId="2" fillId="0" borderId="80" xfId="0" applyNumberFormat="1" applyFont="1" applyBorder="1" applyAlignment="1">
      <alignment horizontal="right" vertical="center" shrinkToFit="1"/>
    </xf>
    <xf numFmtId="41" fontId="1" fillId="0" borderId="31" xfId="0" applyNumberFormat="1" applyFont="1" applyBorder="1" applyAlignment="1">
      <alignment horizontal="right" vertical="center" shrinkToFit="1"/>
    </xf>
    <xf numFmtId="41" fontId="33" fillId="0" borderId="54" xfId="0" applyNumberFormat="1" applyFont="1" applyBorder="1" applyAlignment="1">
      <alignment horizontal="right" vertical="center" wrapText="1"/>
    </xf>
    <xf numFmtId="41" fontId="2" fillId="0" borderId="70" xfId="0" applyNumberFormat="1" applyFont="1" applyBorder="1" applyAlignment="1">
      <alignment horizontal="right" vertical="center" shrinkToFit="1"/>
    </xf>
    <xf numFmtId="41" fontId="2" fillId="0" borderId="77" xfId="0" applyNumberFormat="1" applyFont="1" applyBorder="1" applyAlignment="1">
      <alignment horizontal="right" vertical="center" shrinkToFit="1"/>
    </xf>
    <xf numFmtId="41" fontId="1" fillId="2" borderId="2" xfId="0" applyNumberFormat="1" applyFont="1" applyFill="1" applyBorder="1" applyAlignment="1">
      <alignment vertical="center" wrapText="1"/>
    </xf>
    <xf numFmtId="41" fontId="1" fillId="2" borderId="54" xfId="0" applyNumberFormat="1" applyFont="1" applyFill="1" applyBorder="1" applyAlignment="1">
      <alignment horizontal="right" vertical="center" wrapText="1"/>
    </xf>
    <xf numFmtId="41" fontId="1" fillId="2" borderId="13" xfId="0" applyNumberFormat="1" applyFont="1" applyFill="1" applyBorder="1" applyAlignment="1">
      <alignment vertical="center" wrapText="1"/>
    </xf>
    <xf numFmtId="0" fontId="25" fillId="0" borderId="60" xfId="0" applyFont="1" applyBorder="1" applyAlignment="1">
      <alignment vertical="center" wrapText="1"/>
    </xf>
    <xf numFmtId="0" fontId="21" fillId="0" borderId="0" xfId="0" applyFont="1" applyBorder="1" applyAlignment="1">
      <alignment vertical="center"/>
    </xf>
    <xf numFmtId="0" fontId="2" fillId="2" borderId="0" xfId="0" applyFont="1" applyFill="1" applyBorder="1" applyAlignment="1">
      <alignment vertical="center" wrapText="1"/>
    </xf>
    <xf numFmtId="0" fontId="2" fillId="2" borderId="41" xfId="0" applyFont="1" applyFill="1" applyBorder="1" applyAlignment="1">
      <alignment vertical="center" wrapText="1"/>
    </xf>
    <xf numFmtId="0" fontId="26" fillId="0" borderId="9" xfId="0" applyFont="1" applyBorder="1" applyAlignment="1">
      <alignment horizontal="left" vertical="top" wrapText="1"/>
    </xf>
    <xf numFmtId="0" fontId="2" fillId="2" borderId="64" xfId="0" applyFont="1" applyFill="1" applyBorder="1" applyAlignment="1">
      <alignment vertical="center" wrapText="1"/>
    </xf>
    <xf numFmtId="0" fontId="1" fillId="0" borderId="0" xfId="0" applyFont="1" applyAlignment="1" applyProtection="1">
      <alignment horizontal="left" vertical="top"/>
      <protection locked="0"/>
    </xf>
    <xf numFmtId="0" fontId="10" fillId="0" borderId="0" xfId="0" applyFont="1" applyAlignment="1"/>
  </cellXfs>
  <cellStyles count="10">
    <cellStyle name="Comma 4" xfId="1" xr:uid="{C8044790-E1D4-4FAB-B19B-D0FC1296A95C}"/>
    <cellStyle name="Normal" xfId="0" builtinId="0"/>
    <cellStyle name="Normal 10" xfId="9" xr:uid="{8C940D89-C7F2-4AF0-8AEF-4B5B4D27931C}"/>
    <cellStyle name="Normal 12" xfId="5" xr:uid="{750AB68C-9AFA-4A6A-BA54-5C3B17F88B0E}"/>
    <cellStyle name="Normal 2" xfId="2" xr:uid="{B0F8F3B6-721A-46A2-BFC1-40B44E7D5BBC}"/>
    <cellStyle name="Normal 2 2" xfId="3" xr:uid="{8293B5A2-BBED-424B-9383-7CC8BFBA9654}"/>
    <cellStyle name="Normal 4" xfId="4" xr:uid="{0267DBB3-7437-4E64-BF46-0CF88B735524}"/>
    <cellStyle name="Normal 4 2" xfId="7" xr:uid="{861F5AA8-DE09-4670-8917-4D0130DD2CB0}"/>
    <cellStyle name="Normal 5" xfId="6" xr:uid="{EA507E99-FB7F-4F81-B060-989211DA5A1C}"/>
    <cellStyle name="Normal 7" xfId="8" xr:uid="{5DEEEB3E-09CD-482B-994A-EA9D8A403A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V8/AppData/Local/Microsoft/Windows/INetCache/Content.Outlook/FGQH7YC4/T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TV8\AppData\Local\Microsoft\Windows\INetCache\Content.Outlook\FGQH7YC4\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CD88-5B73-4496-9B1C-EBF1D7CD6A33}">
  <sheetPr>
    <pageSetUpPr fitToPage="1"/>
  </sheetPr>
  <dimension ref="A1:AK91"/>
  <sheetViews>
    <sheetView view="pageBreakPreview" zoomScale="115" zoomScaleNormal="115" zoomScaleSheetLayoutView="115" zoomScalePageLayoutView="40" workbookViewId="0">
      <selection activeCell="K72" sqref="K72"/>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394" t="s">
        <v>110</v>
      </c>
      <c r="C1" s="395"/>
      <c r="D1" s="395"/>
      <c r="E1" s="395"/>
      <c r="F1" s="395"/>
      <c r="G1" s="395"/>
      <c r="H1" s="396"/>
    </row>
    <row r="2" spans="2:8" ht="19.5" thickBot="1" x14ac:dyDescent="0.3">
      <c r="B2" s="397" t="s">
        <v>0</v>
      </c>
      <c r="C2" s="398"/>
      <c r="D2" s="398"/>
      <c r="E2" s="398"/>
      <c r="F2" s="398"/>
      <c r="G2" s="398"/>
      <c r="H2" s="399"/>
    </row>
    <row r="3" spans="2:8" ht="19.149999999999999" customHeight="1" thickBot="1" x14ac:dyDescent="0.3">
      <c r="B3" s="400" t="s">
        <v>111</v>
      </c>
      <c r="C3" s="401"/>
      <c r="D3" s="401"/>
      <c r="E3" s="401"/>
      <c r="F3" s="401"/>
      <c r="G3" s="401"/>
      <c r="H3" s="402"/>
    </row>
    <row r="4" spans="2:8" ht="24" customHeight="1" thickBot="1" x14ac:dyDescent="0.3">
      <c r="B4" s="149"/>
      <c r="C4" s="397" t="s">
        <v>1</v>
      </c>
      <c r="D4" s="398"/>
      <c r="E4" s="398"/>
      <c r="F4" s="398"/>
      <c r="G4" s="398"/>
      <c r="H4" s="403"/>
    </row>
    <row r="5" spans="2:8" ht="48" customHeight="1" x14ac:dyDescent="0.25">
      <c r="B5" s="12"/>
      <c r="C5" s="84" t="s">
        <v>2</v>
      </c>
      <c r="D5" s="404" t="s">
        <v>3</v>
      </c>
      <c r="E5" s="405"/>
      <c r="F5" s="405"/>
      <c r="G5" s="405"/>
      <c r="H5" s="406"/>
    </row>
    <row r="6" spans="2:8" ht="134.25" customHeight="1" x14ac:dyDescent="0.25">
      <c r="B6" s="13"/>
      <c r="C6" s="85" t="s">
        <v>4</v>
      </c>
      <c r="D6" s="407" t="s">
        <v>5</v>
      </c>
      <c r="E6" s="408"/>
      <c r="F6" s="408"/>
      <c r="G6" s="408"/>
      <c r="H6" s="409"/>
    </row>
    <row r="7" spans="2:8" ht="81" customHeight="1" x14ac:dyDescent="0.25">
      <c r="B7" s="30"/>
      <c r="C7" s="85" t="s">
        <v>6</v>
      </c>
      <c r="D7" s="392" t="s">
        <v>7</v>
      </c>
      <c r="E7" s="392"/>
      <c r="F7" s="392"/>
      <c r="G7" s="392"/>
      <c r="H7" s="393"/>
    </row>
    <row r="8" spans="2:8" ht="78.75" customHeight="1" x14ac:dyDescent="0.25">
      <c r="B8" s="30"/>
      <c r="C8" s="85" t="s">
        <v>8</v>
      </c>
      <c r="D8" s="392" t="s">
        <v>71</v>
      </c>
      <c r="E8" s="392"/>
      <c r="F8" s="392"/>
      <c r="G8" s="392"/>
      <c r="H8" s="393"/>
    </row>
    <row r="9" spans="2:8" ht="135" customHeight="1" x14ac:dyDescent="0.25">
      <c r="B9" s="30"/>
      <c r="C9" s="85" t="s">
        <v>9</v>
      </c>
      <c r="D9" s="392" t="s">
        <v>57</v>
      </c>
      <c r="E9" s="392"/>
      <c r="F9" s="392"/>
      <c r="G9" s="392"/>
      <c r="H9" s="393"/>
    </row>
    <row r="10" spans="2:8" ht="88.5" customHeight="1" x14ac:dyDescent="0.25">
      <c r="B10" s="30"/>
      <c r="C10" s="85" t="s">
        <v>10</v>
      </c>
      <c r="D10" s="392" t="s">
        <v>58</v>
      </c>
      <c r="E10" s="392"/>
      <c r="F10" s="392"/>
      <c r="G10" s="392"/>
      <c r="H10" s="393"/>
    </row>
    <row r="11" spans="2:8" ht="45" customHeight="1" x14ac:dyDescent="0.25">
      <c r="B11" s="30"/>
      <c r="C11" s="85" t="s">
        <v>11</v>
      </c>
      <c r="D11" s="392" t="s">
        <v>12</v>
      </c>
      <c r="E11" s="392"/>
      <c r="F11" s="392"/>
      <c r="G11" s="392"/>
      <c r="H11" s="393"/>
    </row>
    <row r="12" spans="2:8" ht="141" customHeight="1" x14ac:dyDescent="0.25">
      <c r="B12" s="30"/>
      <c r="C12" s="85" t="s">
        <v>13</v>
      </c>
      <c r="D12" s="392" t="s">
        <v>80</v>
      </c>
      <c r="E12" s="392"/>
      <c r="F12" s="392"/>
      <c r="G12" s="392"/>
      <c r="H12" s="393"/>
    </row>
    <row r="13" spans="2:8" ht="81.75" customHeight="1" x14ac:dyDescent="0.25">
      <c r="B13" s="30"/>
      <c r="C13" s="86" t="s">
        <v>14</v>
      </c>
      <c r="D13" s="392" t="s">
        <v>15</v>
      </c>
      <c r="E13" s="392"/>
      <c r="F13" s="392"/>
      <c r="G13" s="392"/>
      <c r="H13" s="393"/>
    </row>
    <row r="14" spans="2:8" ht="138" customHeight="1" x14ac:dyDescent="0.25">
      <c r="B14" s="30"/>
      <c r="C14" s="85" t="s">
        <v>16</v>
      </c>
      <c r="D14" s="410" t="s">
        <v>87</v>
      </c>
      <c r="E14" s="411"/>
      <c r="F14" s="411"/>
      <c r="G14" s="411"/>
      <c r="H14" s="412"/>
    </row>
    <row r="15" spans="2:8" ht="189.75" customHeight="1" x14ac:dyDescent="0.25">
      <c r="B15" s="30"/>
      <c r="C15" s="85" t="s">
        <v>17</v>
      </c>
      <c r="D15" s="392" t="s">
        <v>18</v>
      </c>
      <c r="E15" s="392"/>
      <c r="F15" s="392"/>
      <c r="G15" s="392"/>
      <c r="H15" s="393"/>
    </row>
    <row r="16" spans="2:8" ht="138" customHeight="1" x14ac:dyDescent="0.25">
      <c r="B16" s="30"/>
      <c r="C16" s="85" t="s">
        <v>19</v>
      </c>
      <c r="D16" s="407" t="s">
        <v>20</v>
      </c>
      <c r="E16" s="408"/>
      <c r="F16" s="408"/>
      <c r="G16" s="408"/>
      <c r="H16" s="409"/>
    </row>
    <row r="17" spans="2:37" ht="97.5" customHeight="1" x14ac:dyDescent="0.25">
      <c r="B17" s="30"/>
      <c r="C17" s="85" t="s">
        <v>21</v>
      </c>
      <c r="D17" s="407" t="s">
        <v>22</v>
      </c>
      <c r="E17" s="408"/>
      <c r="F17" s="408"/>
      <c r="G17" s="408"/>
      <c r="H17" s="409"/>
    </row>
    <row r="18" spans="2:37" ht="78" customHeight="1" x14ac:dyDescent="0.25">
      <c r="B18" s="30"/>
      <c r="C18" s="85" t="s">
        <v>23</v>
      </c>
      <c r="D18" s="407" t="s">
        <v>83</v>
      </c>
      <c r="E18" s="408"/>
      <c r="F18" s="408"/>
      <c r="G18" s="408"/>
      <c r="H18" s="409"/>
    </row>
    <row r="19" spans="2:37" ht="59.25" customHeight="1" thickBot="1" x14ac:dyDescent="0.3">
      <c r="B19" s="14"/>
      <c r="C19" s="87" t="s">
        <v>24</v>
      </c>
      <c r="D19" s="413" t="s">
        <v>72</v>
      </c>
      <c r="E19" s="413"/>
      <c r="F19" s="413"/>
      <c r="G19" s="413"/>
      <c r="H19" s="414"/>
    </row>
    <row r="20" spans="2:37" ht="16.5" thickBot="1" x14ac:dyDescent="0.3">
      <c r="B20" s="150"/>
      <c r="C20" s="88"/>
      <c r="D20" s="15"/>
      <c r="E20" s="15"/>
      <c r="F20" s="107"/>
      <c r="G20" s="48"/>
      <c r="H20" s="376"/>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7">
        <v>5</v>
      </c>
      <c r="G22" s="127">
        <v>6</v>
      </c>
      <c r="H22" s="128">
        <v>7</v>
      </c>
    </row>
    <row r="23" spans="2:37" ht="20.25" customHeight="1" x14ac:dyDescent="0.25">
      <c r="B23" s="13"/>
      <c r="C23" s="129"/>
      <c r="D23" s="133" t="s">
        <v>31</v>
      </c>
      <c r="E23" s="134"/>
      <c r="F23" s="130"/>
      <c r="G23" s="131"/>
      <c r="H23" s="132"/>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91"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18" t="s">
        <v>53</v>
      </c>
      <c r="E30" s="418"/>
      <c r="F30" s="418"/>
      <c r="G30" s="419"/>
      <c r="H30" s="55">
        <f>SUM(H24:H29)</f>
        <v>0</v>
      </c>
    </row>
    <row r="31" spans="2:37" s="3" customFormat="1" ht="18.75" x14ac:dyDescent="0.25">
      <c r="B31" s="192"/>
      <c r="C31" s="193"/>
      <c r="D31" s="135" t="s">
        <v>36</v>
      </c>
      <c r="E31" s="194"/>
      <c r="F31" s="195"/>
      <c r="G31" s="196"/>
      <c r="H31" s="197"/>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s="156" customFormat="1" ht="18" customHeight="1" x14ac:dyDescent="0.35">
      <c r="B32" s="37">
        <v>7</v>
      </c>
      <c r="C32" s="90" t="s">
        <v>66</v>
      </c>
      <c r="D32" s="31" t="s">
        <v>88</v>
      </c>
      <c r="E32" s="198" t="s">
        <v>37</v>
      </c>
      <c r="F32" s="109">
        <v>1.1499999999999999</v>
      </c>
      <c r="G32" s="57"/>
      <c r="H32" s="38">
        <f>F32*G32</f>
        <v>0</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row>
    <row r="33" spans="1:37" s="156" customFormat="1" ht="33.6" customHeight="1" x14ac:dyDescent="0.35">
      <c r="A33" s="155"/>
      <c r="B33" s="28">
        <v>8</v>
      </c>
      <c r="C33" s="249" t="s">
        <v>119</v>
      </c>
      <c r="D33" s="4" t="s">
        <v>120</v>
      </c>
      <c r="E33" s="199" t="s">
        <v>38</v>
      </c>
      <c r="F33" s="255">
        <v>250</v>
      </c>
      <c r="G33" s="250"/>
      <c r="H33" s="20">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155" customFormat="1" ht="75" x14ac:dyDescent="0.35">
      <c r="B34" s="28">
        <v>9</v>
      </c>
      <c r="C34" s="92" t="s">
        <v>89</v>
      </c>
      <c r="D34" s="4" t="s">
        <v>112</v>
      </c>
      <c r="E34" s="199" t="s">
        <v>39</v>
      </c>
      <c r="F34" s="110">
        <v>7768.11</v>
      </c>
      <c r="G34" s="56"/>
      <c r="H34" s="20">
        <f t="shared" ref="H34:H38" si="1">F34*G34</f>
        <v>0</v>
      </c>
    </row>
    <row r="35" spans="1:37" s="7" customFormat="1" ht="53.25" customHeight="1" x14ac:dyDescent="0.35">
      <c r="B35" s="37">
        <v>10</v>
      </c>
      <c r="C35" s="249" t="s">
        <v>89</v>
      </c>
      <c r="D35" s="4" t="s">
        <v>138</v>
      </c>
      <c r="E35" s="199" t="s">
        <v>39</v>
      </c>
      <c r="F35" s="255">
        <v>3159.33</v>
      </c>
      <c r="G35" s="250"/>
      <c r="H35" s="20">
        <f t="shared" si="1"/>
        <v>0</v>
      </c>
    </row>
    <row r="36" spans="1:37" s="155" customFormat="1" ht="53.25" customHeight="1" x14ac:dyDescent="0.35">
      <c r="B36" s="28">
        <v>11</v>
      </c>
      <c r="C36" s="249" t="s">
        <v>89</v>
      </c>
      <c r="D36" s="4" t="s">
        <v>136</v>
      </c>
      <c r="E36" s="199" t="s">
        <v>39</v>
      </c>
      <c r="F36" s="255">
        <v>134.08000000000001</v>
      </c>
      <c r="G36" s="250"/>
      <c r="H36" s="20">
        <f t="shared" ref="H36" si="2">F36*G36</f>
        <v>0</v>
      </c>
    </row>
    <row r="37" spans="1:37" s="155" customFormat="1" ht="53.25" customHeight="1" x14ac:dyDescent="0.35">
      <c r="B37" s="28">
        <v>12</v>
      </c>
      <c r="C37" s="249" t="s">
        <v>89</v>
      </c>
      <c r="D37" s="4" t="s">
        <v>137</v>
      </c>
      <c r="E37" s="199" t="s">
        <v>39</v>
      </c>
      <c r="F37" s="255">
        <v>28.71</v>
      </c>
      <c r="G37" s="250"/>
      <c r="H37" s="20">
        <f t="shared" si="1"/>
        <v>0</v>
      </c>
    </row>
    <row r="38" spans="1:37" s="8" customFormat="1" ht="38.25" customHeight="1" x14ac:dyDescent="0.35">
      <c r="B38" s="37">
        <v>13</v>
      </c>
      <c r="C38" s="92" t="s">
        <v>90</v>
      </c>
      <c r="D38" s="4" t="s">
        <v>91</v>
      </c>
      <c r="E38" s="199" t="s">
        <v>38</v>
      </c>
      <c r="F38" s="110">
        <v>200</v>
      </c>
      <c r="G38" s="56"/>
      <c r="H38" s="20">
        <f t="shared" si="1"/>
        <v>0</v>
      </c>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s="8" customFormat="1" ht="60.75" customHeight="1" x14ac:dyDescent="0.35">
      <c r="B39" s="28">
        <v>14</v>
      </c>
      <c r="C39" s="92" t="s">
        <v>89</v>
      </c>
      <c r="D39" s="4" t="s">
        <v>123</v>
      </c>
      <c r="E39" s="199" t="s">
        <v>38</v>
      </c>
      <c r="F39" s="110">
        <v>35</v>
      </c>
      <c r="G39" s="56"/>
      <c r="H39" s="41">
        <f>F39*G39</f>
        <v>0</v>
      </c>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s="156" customFormat="1" ht="75" x14ac:dyDescent="0.35">
      <c r="B40" s="28">
        <v>15</v>
      </c>
      <c r="C40" s="92" t="s">
        <v>116</v>
      </c>
      <c r="D40" s="4" t="s">
        <v>124</v>
      </c>
      <c r="E40" s="199" t="s">
        <v>39</v>
      </c>
      <c r="F40" s="110">
        <v>270.08</v>
      </c>
      <c r="G40" s="56"/>
      <c r="H40" s="41">
        <f>F40*G40</f>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56" customFormat="1" ht="37.5" x14ac:dyDescent="0.35">
      <c r="B41" s="37">
        <v>16</v>
      </c>
      <c r="C41" s="92" t="s">
        <v>116</v>
      </c>
      <c r="D41" s="4" t="s">
        <v>125</v>
      </c>
      <c r="E41" s="199" t="s">
        <v>39</v>
      </c>
      <c r="F41" s="110">
        <v>134.83000000000001</v>
      </c>
      <c r="G41" s="56"/>
      <c r="H41" s="41">
        <f>F41*G41</f>
        <v>0</v>
      </c>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row>
    <row r="42" spans="1:37" s="155" customFormat="1" ht="56.25" customHeight="1" x14ac:dyDescent="0.35">
      <c r="B42" s="28">
        <v>17</v>
      </c>
      <c r="C42" s="249" t="s">
        <v>116</v>
      </c>
      <c r="D42" s="4" t="s">
        <v>117</v>
      </c>
      <c r="E42" s="199" t="s">
        <v>55</v>
      </c>
      <c r="F42" s="255">
        <v>15</v>
      </c>
      <c r="G42" s="250"/>
      <c r="H42" s="20">
        <f>(F42*G42)</f>
        <v>0</v>
      </c>
    </row>
    <row r="43" spans="1:37" s="155" customFormat="1" ht="56.25" customHeight="1" x14ac:dyDescent="0.35">
      <c r="B43" s="28">
        <v>18</v>
      </c>
      <c r="C43" s="249" t="s">
        <v>116</v>
      </c>
      <c r="D43" s="4" t="s">
        <v>118</v>
      </c>
      <c r="E43" s="199" t="s">
        <v>55</v>
      </c>
      <c r="F43" s="255">
        <v>12</v>
      </c>
      <c r="G43" s="250"/>
      <c r="H43" s="20">
        <f>(F43*G43)</f>
        <v>0</v>
      </c>
    </row>
    <row r="44" spans="1:37" s="160" customFormat="1" ht="57" thickBot="1" x14ac:dyDescent="0.4">
      <c r="A44" s="159"/>
      <c r="B44" s="37">
        <v>19</v>
      </c>
      <c r="C44" s="256"/>
      <c r="D44" s="257" t="s">
        <v>121</v>
      </c>
      <c r="E44" s="258" t="s">
        <v>55</v>
      </c>
      <c r="F44" s="259">
        <v>20</v>
      </c>
      <c r="G44" s="260"/>
      <c r="H44" s="41">
        <f>(F44*G44)</f>
        <v>0</v>
      </c>
    </row>
    <row r="45" spans="1:37" s="3" customFormat="1" ht="19.899999999999999" customHeight="1" thickBot="1" x14ac:dyDescent="0.4">
      <c r="B45" s="415" t="s">
        <v>42</v>
      </c>
      <c r="C45" s="416"/>
      <c r="D45" s="416"/>
      <c r="E45" s="416"/>
      <c r="F45" s="416"/>
      <c r="G45" s="417"/>
      <c r="H45" s="58">
        <f>SUM(H32:H44)</f>
        <v>0</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3" customFormat="1" ht="16.149999999999999" customHeight="1" x14ac:dyDescent="0.35">
      <c r="B46" s="141"/>
      <c r="C46" s="140"/>
      <c r="D46" s="139" t="s">
        <v>93</v>
      </c>
      <c r="E46" s="157"/>
      <c r="F46" s="136"/>
      <c r="G46" s="138"/>
      <c r="H46" s="137"/>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s="156" customFormat="1" ht="77.45" customHeight="1" x14ac:dyDescent="0.35">
      <c r="B47" s="261">
        <v>20</v>
      </c>
      <c r="C47" s="92" t="s">
        <v>67</v>
      </c>
      <c r="D47" s="4" t="s">
        <v>122</v>
      </c>
      <c r="E47" s="199" t="s">
        <v>40</v>
      </c>
      <c r="F47" s="110">
        <v>1180</v>
      </c>
      <c r="G47" s="56"/>
      <c r="H47" s="20">
        <f>F47*G47</f>
        <v>0</v>
      </c>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row>
    <row r="48" spans="1:37" s="160" customFormat="1" ht="18.75" x14ac:dyDescent="0.35">
      <c r="A48" s="158"/>
      <c r="B48" s="28">
        <v>21</v>
      </c>
      <c r="C48" s="262" t="s">
        <v>113</v>
      </c>
      <c r="D48" s="31" t="s">
        <v>114</v>
      </c>
      <c r="E48" s="198" t="s">
        <v>41</v>
      </c>
      <c r="F48" s="263">
        <v>10</v>
      </c>
      <c r="G48" s="264"/>
      <c r="H48" s="38">
        <f t="shared" ref="H48:H49" si="3">F48*G48</f>
        <v>0</v>
      </c>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row>
    <row r="49" spans="1:37" s="160" customFormat="1" ht="37.5" x14ac:dyDescent="0.35">
      <c r="A49" s="158"/>
      <c r="B49" s="28">
        <v>22</v>
      </c>
      <c r="C49" s="249" t="s">
        <v>92</v>
      </c>
      <c r="D49" s="4" t="s">
        <v>115</v>
      </c>
      <c r="E49" s="199" t="s">
        <v>41</v>
      </c>
      <c r="F49" s="255">
        <v>104</v>
      </c>
      <c r="G49" s="265"/>
      <c r="H49" s="476">
        <f t="shared" si="3"/>
        <v>0</v>
      </c>
      <c r="I49" s="477"/>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row>
    <row r="50" spans="1:37" s="156" customFormat="1" ht="19.5" thickBot="1" x14ac:dyDescent="0.4">
      <c r="B50" s="266">
        <v>23</v>
      </c>
      <c r="C50" s="90" t="s">
        <v>68</v>
      </c>
      <c r="D50" s="267" t="s">
        <v>78</v>
      </c>
      <c r="E50" s="268" t="s">
        <v>39</v>
      </c>
      <c r="F50" s="269">
        <v>3159.33</v>
      </c>
      <c r="G50" s="270"/>
      <c r="H50" s="42">
        <f>F50*G50</f>
        <v>0</v>
      </c>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row>
    <row r="51" spans="1:37" s="3" customFormat="1" ht="19.5" customHeight="1" thickBot="1" x14ac:dyDescent="0.4">
      <c r="B51" s="415" t="s">
        <v>43</v>
      </c>
      <c r="C51" s="416"/>
      <c r="D51" s="416"/>
      <c r="E51" s="416"/>
      <c r="F51" s="416"/>
      <c r="G51" s="417"/>
      <c r="H51" s="58">
        <f>SUM(H47:H50)</f>
        <v>0</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s="3" customFormat="1" ht="21.75" customHeight="1" x14ac:dyDescent="0.35">
      <c r="B52" s="164"/>
      <c r="C52" s="165"/>
      <c r="D52" s="135" t="s">
        <v>44</v>
      </c>
      <c r="E52" s="142"/>
      <c r="F52" s="166"/>
      <c r="G52" s="167"/>
      <c r="H52" s="137"/>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s="156" customFormat="1" ht="72" customHeight="1" x14ac:dyDescent="0.35">
      <c r="B53" s="37">
        <v>24</v>
      </c>
      <c r="C53" s="90" t="s">
        <v>69</v>
      </c>
      <c r="D53" s="31" t="s">
        <v>94</v>
      </c>
      <c r="E53" s="198" t="s">
        <v>40</v>
      </c>
      <c r="F53" s="109">
        <v>1416</v>
      </c>
      <c r="G53" s="57"/>
      <c r="H53" s="42">
        <f t="shared" ref="H53:H58" si="4">F53*G53</f>
        <v>0</v>
      </c>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4" spans="1:37" s="156" customFormat="1" ht="39.75" customHeight="1" x14ac:dyDescent="0.35">
      <c r="B54" s="271">
        <v>25</v>
      </c>
      <c r="C54" s="92" t="s">
        <v>82</v>
      </c>
      <c r="D54" s="4" t="s">
        <v>126</v>
      </c>
      <c r="E54" s="199" t="s">
        <v>39</v>
      </c>
      <c r="F54" s="110">
        <v>10927.44</v>
      </c>
      <c r="G54" s="56"/>
      <c r="H54" s="20">
        <f t="shared" si="4"/>
        <v>0</v>
      </c>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1:37" s="161" customFormat="1" ht="38.25" customHeight="1" x14ac:dyDescent="0.35">
      <c r="B55" s="28">
        <v>26</v>
      </c>
      <c r="C55" s="92" t="s">
        <v>70</v>
      </c>
      <c r="D55" s="272" t="s">
        <v>77</v>
      </c>
      <c r="E55" s="273" t="s">
        <v>38</v>
      </c>
      <c r="F55" s="274">
        <v>10927.44</v>
      </c>
      <c r="G55" s="275"/>
      <c r="H55" s="20">
        <f t="shared" si="4"/>
        <v>0</v>
      </c>
    </row>
    <row r="56" spans="1:37" s="160" customFormat="1" ht="49.15" customHeight="1" x14ac:dyDescent="0.35">
      <c r="B56" s="37">
        <v>27</v>
      </c>
      <c r="C56" s="92" t="s">
        <v>84</v>
      </c>
      <c r="D56" s="4" t="s">
        <v>95</v>
      </c>
      <c r="E56" s="199" t="s">
        <v>38</v>
      </c>
      <c r="F56" s="274">
        <v>33</v>
      </c>
      <c r="G56" s="276"/>
      <c r="H56" s="20">
        <f t="shared" si="4"/>
        <v>0</v>
      </c>
    </row>
    <row r="57" spans="1:37" s="161" customFormat="1" ht="49.15" customHeight="1" x14ac:dyDescent="0.35">
      <c r="B57" s="271">
        <v>28</v>
      </c>
      <c r="C57" s="92" t="s">
        <v>84</v>
      </c>
      <c r="D57" s="4" t="s">
        <v>102</v>
      </c>
      <c r="E57" s="199" t="s">
        <v>38</v>
      </c>
      <c r="F57" s="274">
        <v>33</v>
      </c>
      <c r="G57" s="276"/>
      <c r="H57" s="20">
        <f t="shared" si="4"/>
        <v>0</v>
      </c>
    </row>
    <row r="58" spans="1:37" s="155" customFormat="1" ht="61.5" customHeight="1" thickBot="1" x14ac:dyDescent="0.4">
      <c r="B58" s="28">
        <v>29</v>
      </c>
      <c r="C58" s="92" t="s">
        <v>81</v>
      </c>
      <c r="D58" s="4" t="s">
        <v>96</v>
      </c>
      <c r="E58" s="199" t="s">
        <v>39</v>
      </c>
      <c r="F58" s="274">
        <v>404.16</v>
      </c>
      <c r="G58" s="276"/>
      <c r="H58" s="20">
        <f t="shared" si="4"/>
        <v>0</v>
      </c>
    </row>
    <row r="59" spans="1:37" s="3" customFormat="1" ht="21.75" customHeight="1" thickBot="1" x14ac:dyDescent="0.4">
      <c r="B59" s="415" t="s">
        <v>45</v>
      </c>
      <c r="C59" s="416"/>
      <c r="D59" s="416"/>
      <c r="E59" s="416"/>
      <c r="F59" s="416"/>
      <c r="G59" s="417"/>
      <c r="H59" s="33">
        <f>SUM(H53:H58)</f>
        <v>0</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9.5" thickBot="1" x14ac:dyDescent="0.4">
      <c r="B60" s="154"/>
      <c r="C60" s="200"/>
      <c r="D60" s="21" t="s">
        <v>127</v>
      </c>
      <c r="E60" s="201"/>
      <c r="F60" s="202"/>
      <c r="G60" s="203"/>
      <c r="H60" s="204"/>
      <c r="J60"/>
      <c r="K60"/>
      <c r="L60"/>
      <c r="M60"/>
      <c r="N60"/>
      <c r="O60"/>
      <c r="P60"/>
      <c r="Q60"/>
      <c r="R60"/>
      <c r="S60"/>
      <c r="T60"/>
      <c r="U60"/>
      <c r="V60"/>
      <c r="W60"/>
      <c r="X60"/>
      <c r="Y60"/>
      <c r="Z60"/>
      <c r="AA60"/>
      <c r="AB60"/>
      <c r="AC60"/>
      <c r="AD60"/>
      <c r="AE60"/>
      <c r="AF60"/>
      <c r="AG60"/>
      <c r="AH60"/>
      <c r="AI60"/>
      <c r="AJ60"/>
      <c r="AK60"/>
    </row>
    <row r="61" spans="1:37" ht="18.75" x14ac:dyDescent="0.35">
      <c r="B61" s="205"/>
      <c r="C61" s="206"/>
      <c r="D61" s="135" t="s">
        <v>128</v>
      </c>
      <c r="E61" s="207"/>
      <c r="F61" s="208"/>
      <c r="G61" s="209"/>
      <c r="H61" s="143"/>
      <c r="J61"/>
      <c r="K61"/>
      <c r="L61"/>
      <c r="M61"/>
      <c r="N61"/>
      <c r="O61"/>
      <c r="P61"/>
      <c r="Q61"/>
      <c r="R61"/>
      <c r="S61"/>
      <c r="T61"/>
      <c r="U61"/>
      <c r="V61"/>
      <c r="W61"/>
      <c r="X61"/>
      <c r="Y61"/>
      <c r="Z61"/>
      <c r="AA61"/>
      <c r="AB61"/>
      <c r="AC61"/>
      <c r="AD61"/>
      <c r="AE61"/>
      <c r="AF61"/>
      <c r="AG61"/>
      <c r="AH61"/>
      <c r="AI61"/>
      <c r="AJ61"/>
      <c r="AK61"/>
    </row>
    <row r="62" spans="1:37" ht="75" x14ac:dyDescent="0.35">
      <c r="B62" s="30">
        <v>30</v>
      </c>
      <c r="C62" s="249" t="s">
        <v>363</v>
      </c>
      <c r="D62" s="31" t="s">
        <v>79</v>
      </c>
      <c r="E62" s="199" t="s">
        <v>55</v>
      </c>
      <c r="F62" s="113">
        <v>31</v>
      </c>
      <c r="G62" s="104"/>
      <c r="H62" s="83">
        <f>F62*G62</f>
        <v>0</v>
      </c>
      <c r="I62"/>
      <c r="J62"/>
      <c r="K62"/>
      <c r="L62"/>
      <c r="M62"/>
      <c r="N62"/>
      <c r="O62"/>
      <c r="P62"/>
      <c r="Q62"/>
      <c r="R62"/>
      <c r="S62"/>
      <c r="T62"/>
      <c r="U62"/>
      <c r="V62"/>
      <c r="W62"/>
      <c r="X62"/>
      <c r="Y62"/>
      <c r="Z62"/>
      <c r="AA62"/>
      <c r="AB62"/>
      <c r="AC62"/>
      <c r="AD62"/>
      <c r="AE62"/>
      <c r="AF62"/>
      <c r="AG62"/>
      <c r="AH62"/>
      <c r="AI62"/>
      <c r="AJ62"/>
      <c r="AK62"/>
    </row>
    <row r="63" spans="1:37" ht="56.25" x14ac:dyDescent="0.35">
      <c r="B63" s="30">
        <v>31</v>
      </c>
      <c r="C63" s="249" t="s">
        <v>363</v>
      </c>
      <c r="D63" s="4" t="s">
        <v>106</v>
      </c>
      <c r="E63" s="199" t="s">
        <v>55</v>
      </c>
      <c r="F63" s="113">
        <v>28</v>
      </c>
      <c r="G63" s="104"/>
      <c r="H63" s="83">
        <f>F63*G63</f>
        <v>0</v>
      </c>
      <c r="I63"/>
      <c r="J63"/>
      <c r="K63"/>
      <c r="L63"/>
      <c r="M63"/>
      <c r="N63"/>
      <c r="O63"/>
      <c r="P63"/>
      <c r="Q63"/>
      <c r="R63"/>
      <c r="S63"/>
      <c r="T63"/>
      <c r="U63"/>
      <c r="V63"/>
      <c r="W63"/>
      <c r="X63"/>
      <c r="Y63"/>
      <c r="Z63"/>
      <c r="AA63"/>
      <c r="AB63"/>
      <c r="AC63"/>
      <c r="AD63"/>
      <c r="AE63"/>
      <c r="AF63"/>
      <c r="AG63"/>
      <c r="AH63"/>
      <c r="AI63"/>
      <c r="AJ63"/>
      <c r="AK63"/>
    </row>
    <row r="64" spans="1:37" ht="75" x14ac:dyDescent="0.35">
      <c r="A64" s="1"/>
      <c r="B64" s="30">
        <v>32</v>
      </c>
      <c r="C64" s="249" t="s">
        <v>363</v>
      </c>
      <c r="D64" s="4" t="s">
        <v>374</v>
      </c>
      <c r="E64" s="29" t="s">
        <v>55</v>
      </c>
      <c r="F64" s="113">
        <v>10</v>
      </c>
      <c r="G64" s="104"/>
      <c r="H64" s="83">
        <f>F64*G64</f>
        <v>0</v>
      </c>
      <c r="I64"/>
      <c r="J64"/>
      <c r="K64"/>
      <c r="L64"/>
      <c r="M64"/>
      <c r="N64"/>
      <c r="O64"/>
      <c r="P64"/>
      <c r="Q64"/>
      <c r="R64"/>
      <c r="S64"/>
      <c r="T64"/>
      <c r="U64"/>
      <c r="V64"/>
      <c r="W64"/>
      <c r="X64"/>
      <c r="Y64"/>
      <c r="Z64"/>
      <c r="AA64"/>
      <c r="AB64"/>
      <c r="AC64"/>
      <c r="AD64"/>
      <c r="AE64"/>
      <c r="AF64"/>
      <c r="AG64"/>
      <c r="AH64"/>
      <c r="AI64"/>
      <c r="AJ64"/>
      <c r="AK64"/>
    </row>
    <row r="65" spans="2:37" ht="75" x14ac:dyDescent="0.35">
      <c r="B65" s="30">
        <v>33</v>
      </c>
      <c r="C65" s="249" t="s">
        <v>363</v>
      </c>
      <c r="D65" s="31" t="s">
        <v>85</v>
      </c>
      <c r="E65" s="198" t="s">
        <v>38</v>
      </c>
      <c r="F65" s="114">
        <v>147</v>
      </c>
      <c r="G65" s="105"/>
      <c r="H65" s="82">
        <f>F65*G65</f>
        <v>0</v>
      </c>
      <c r="I65"/>
      <c r="J65"/>
      <c r="K65"/>
      <c r="L65"/>
      <c r="M65"/>
      <c r="N65"/>
      <c r="O65"/>
      <c r="P65"/>
      <c r="Q65"/>
      <c r="R65"/>
      <c r="S65"/>
      <c r="T65"/>
      <c r="U65"/>
      <c r="V65"/>
      <c r="W65"/>
      <c r="X65"/>
      <c r="Y65"/>
      <c r="Z65"/>
      <c r="AA65"/>
      <c r="AB65"/>
      <c r="AC65"/>
      <c r="AD65"/>
      <c r="AE65"/>
      <c r="AF65"/>
      <c r="AG65"/>
      <c r="AH65"/>
      <c r="AI65"/>
      <c r="AJ65"/>
      <c r="AK65"/>
    </row>
    <row r="66" spans="2:37" ht="57" thickBot="1" x14ac:dyDescent="0.4">
      <c r="B66" s="14">
        <v>34</v>
      </c>
      <c r="C66" s="249" t="s">
        <v>365</v>
      </c>
      <c r="D66" s="101" t="s">
        <v>108</v>
      </c>
      <c r="E66" s="210" t="s">
        <v>40</v>
      </c>
      <c r="F66" s="115">
        <v>9.92</v>
      </c>
      <c r="G66" s="106"/>
      <c r="H66" s="102">
        <f>F66*G66</f>
        <v>0</v>
      </c>
      <c r="I66"/>
      <c r="J66"/>
      <c r="K66"/>
      <c r="L66"/>
      <c r="M66"/>
      <c r="N66"/>
      <c r="O66"/>
      <c r="P66"/>
      <c r="Q66"/>
      <c r="R66"/>
      <c r="S66"/>
      <c r="T66"/>
      <c r="U66"/>
      <c r="V66"/>
      <c r="W66"/>
      <c r="X66"/>
      <c r="Y66"/>
      <c r="Z66"/>
      <c r="AA66"/>
      <c r="AB66"/>
      <c r="AC66"/>
      <c r="AD66"/>
      <c r="AE66"/>
      <c r="AF66"/>
      <c r="AG66"/>
      <c r="AH66"/>
      <c r="AI66"/>
      <c r="AJ66"/>
      <c r="AK66"/>
    </row>
    <row r="67" spans="2:37" ht="19.5" thickBot="1" x14ac:dyDescent="0.4">
      <c r="B67" s="123"/>
      <c r="C67" s="96"/>
      <c r="D67" s="418" t="s">
        <v>131</v>
      </c>
      <c r="E67" s="418"/>
      <c r="F67" s="418"/>
      <c r="G67" s="419"/>
      <c r="H67" s="103">
        <f>SUM(H62:H66)</f>
        <v>0</v>
      </c>
      <c r="I67"/>
      <c r="J67"/>
      <c r="K67"/>
      <c r="L67"/>
      <c r="M67"/>
      <c r="N67"/>
      <c r="O67"/>
      <c r="P67"/>
      <c r="Q67"/>
      <c r="R67"/>
      <c r="S67"/>
      <c r="T67"/>
      <c r="U67"/>
      <c r="V67"/>
      <c r="W67"/>
      <c r="X67"/>
      <c r="Y67"/>
      <c r="Z67"/>
      <c r="AA67"/>
      <c r="AB67"/>
      <c r="AC67"/>
      <c r="AD67"/>
      <c r="AE67"/>
      <c r="AF67"/>
      <c r="AG67"/>
      <c r="AH67"/>
      <c r="AI67"/>
      <c r="AJ67"/>
      <c r="AK67"/>
    </row>
    <row r="68" spans="2:37" ht="18.75" x14ac:dyDescent="0.35">
      <c r="B68" s="211"/>
      <c r="C68" s="212"/>
      <c r="D68" s="146" t="s">
        <v>129</v>
      </c>
      <c r="E68" s="213"/>
      <c r="F68" s="109"/>
      <c r="G68" s="57"/>
      <c r="H68" s="147"/>
      <c r="I68" s="148"/>
      <c r="J68"/>
      <c r="K68"/>
      <c r="L68"/>
      <c r="M68"/>
      <c r="N68"/>
      <c r="O68"/>
      <c r="P68"/>
      <c r="Q68"/>
      <c r="R68"/>
      <c r="S68"/>
      <c r="T68"/>
      <c r="U68"/>
      <c r="V68"/>
      <c r="W68"/>
      <c r="X68"/>
      <c r="Y68"/>
      <c r="Z68"/>
      <c r="AA68"/>
      <c r="AB68"/>
      <c r="AC68"/>
      <c r="AD68"/>
      <c r="AE68"/>
      <c r="AF68"/>
      <c r="AG68"/>
      <c r="AH68"/>
      <c r="AI68"/>
      <c r="AJ68"/>
      <c r="AK68"/>
    </row>
    <row r="69" spans="2:37" ht="75.75" thickBot="1" x14ac:dyDescent="0.4">
      <c r="B69" s="30">
        <v>35</v>
      </c>
      <c r="C69" s="249" t="s">
        <v>366</v>
      </c>
      <c r="D69" s="31" t="s">
        <v>364</v>
      </c>
      <c r="E69" s="198" t="s">
        <v>39</v>
      </c>
      <c r="F69" s="109">
        <v>385</v>
      </c>
      <c r="G69" s="105"/>
      <c r="H69" s="38">
        <f>F69*G69</f>
        <v>0</v>
      </c>
      <c r="I69"/>
      <c r="J69"/>
      <c r="K69"/>
      <c r="L69"/>
      <c r="M69"/>
      <c r="N69"/>
      <c r="O69"/>
      <c r="P69"/>
      <c r="Q69"/>
      <c r="R69"/>
      <c r="S69"/>
      <c r="T69"/>
      <c r="U69"/>
      <c r="V69"/>
      <c r="W69"/>
      <c r="X69"/>
      <c r="Y69"/>
      <c r="Z69"/>
      <c r="AA69"/>
      <c r="AB69"/>
      <c r="AC69"/>
      <c r="AD69"/>
      <c r="AE69"/>
      <c r="AF69"/>
      <c r="AG69"/>
      <c r="AH69"/>
      <c r="AI69"/>
      <c r="AJ69"/>
      <c r="AK69"/>
    </row>
    <row r="70" spans="2:37" ht="19.5" thickBot="1" x14ac:dyDescent="0.4">
      <c r="B70" s="47"/>
      <c r="C70" s="96"/>
      <c r="D70" s="418" t="s">
        <v>132</v>
      </c>
      <c r="E70" s="418"/>
      <c r="F70" s="418"/>
      <c r="G70" s="420"/>
      <c r="H70" s="122">
        <f>SUM(H69:H69)</f>
        <v>0</v>
      </c>
      <c r="I70"/>
      <c r="J70"/>
      <c r="K70"/>
      <c r="L70"/>
      <c r="M70"/>
      <c r="N70"/>
      <c r="O70"/>
      <c r="P70"/>
      <c r="Q70"/>
      <c r="R70"/>
      <c r="S70"/>
      <c r="T70"/>
      <c r="U70"/>
      <c r="V70"/>
      <c r="W70"/>
      <c r="X70"/>
      <c r="Y70"/>
      <c r="Z70"/>
      <c r="AA70"/>
      <c r="AB70"/>
      <c r="AC70"/>
      <c r="AD70"/>
      <c r="AE70"/>
      <c r="AF70"/>
      <c r="AG70"/>
      <c r="AH70"/>
      <c r="AI70"/>
      <c r="AJ70"/>
      <c r="AK70"/>
    </row>
    <row r="71" spans="2:37" ht="18.75" x14ac:dyDescent="0.35">
      <c r="B71" s="215"/>
      <c r="C71" s="89"/>
      <c r="D71" s="135" t="s">
        <v>130</v>
      </c>
      <c r="E71" s="207"/>
      <c r="F71" s="144"/>
      <c r="G71" s="145"/>
      <c r="H71" s="18"/>
      <c r="I71"/>
      <c r="J71"/>
      <c r="K71"/>
      <c r="L71"/>
      <c r="M71"/>
      <c r="N71"/>
      <c r="O71"/>
      <c r="P71"/>
      <c r="Q71"/>
      <c r="R71"/>
      <c r="S71"/>
      <c r="T71"/>
      <c r="U71"/>
      <c r="V71"/>
      <c r="W71"/>
      <c r="X71"/>
      <c r="Y71"/>
      <c r="Z71"/>
      <c r="AA71"/>
      <c r="AB71"/>
      <c r="AC71"/>
      <c r="AD71"/>
      <c r="AE71"/>
      <c r="AF71"/>
      <c r="AG71"/>
      <c r="AH71"/>
      <c r="AI71"/>
      <c r="AJ71"/>
      <c r="AK71"/>
    </row>
    <row r="72" spans="2:37" s="254" customFormat="1" ht="57" thickBot="1" x14ac:dyDescent="0.4">
      <c r="B72" s="32">
        <v>36</v>
      </c>
      <c r="C72" s="90"/>
      <c r="D72" s="31" t="s">
        <v>103</v>
      </c>
      <c r="E72" s="198" t="s">
        <v>55</v>
      </c>
      <c r="F72" s="109">
        <v>220</v>
      </c>
      <c r="G72" s="57"/>
      <c r="H72" s="38">
        <f>F72*G72</f>
        <v>0</v>
      </c>
    </row>
    <row r="73" spans="2:37" ht="19.5" customHeight="1" thickBot="1" x14ac:dyDescent="0.4">
      <c r="B73" s="47"/>
      <c r="C73" s="96"/>
      <c r="D73" s="418" t="s">
        <v>133</v>
      </c>
      <c r="E73" s="418"/>
      <c r="F73" s="418"/>
      <c r="G73" s="420"/>
      <c r="H73" s="122">
        <f>SUM(H71:H72)</f>
        <v>0</v>
      </c>
      <c r="I73"/>
      <c r="J73"/>
      <c r="K73"/>
      <c r="L73"/>
      <c r="M73"/>
      <c r="N73"/>
      <c r="O73"/>
      <c r="P73"/>
      <c r="Q73"/>
      <c r="R73"/>
      <c r="S73"/>
      <c r="T73"/>
      <c r="U73"/>
      <c r="V73"/>
      <c r="W73"/>
      <c r="X73"/>
      <c r="Y73"/>
      <c r="Z73"/>
      <c r="AA73"/>
      <c r="AB73"/>
      <c r="AC73"/>
      <c r="AD73"/>
      <c r="AE73"/>
      <c r="AF73"/>
      <c r="AG73"/>
      <c r="AH73"/>
      <c r="AI73"/>
      <c r="AJ73"/>
      <c r="AK73"/>
    </row>
    <row r="74" spans="2:37" ht="24" customHeight="1" thickBot="1" x14ac:dyDescent="0.4">
      <c r="B74" s="424" t="s">
        <v>134</v>
      </c>
      <c r="C74" s="425"/>
      <c r="D74" s="425"/>
      <c r="E74" s="425"/>
      <c r="F74" s="425"/>
      <c r="G74" s="426"/>
      <c r="H74" s="58">
        <f>H67+H70+H73</f>
        <v>0</v>
      </c>
      <c r="J74"/>
      <c r="K74"/>
      <c r="L74"/>
      <c r="M74"/>
      <c r="N74"/>
      <c r="O74"/>
      <c r="P74"/>
      <c r="Q74"/>
      <c r="R74"/>
      <c r="S74"/>
      <c r="T74"/>
      <c r="U74"/>
      <c r="V74"/>
      <c r="W74"/>
      <c r="X74"/>
      <c r="Y74"/>
      <c r="Z74"/>
      <c r="AA74"/>
      <c r="AB74"/>
      <c r="AC74"/>
      <c r="AD74"/>
      <c r="AE74"/>
      <c r="AF74"/>
      <c r="AG74"/>
      <c r="AH74"/>
      <c r="AI74"/>
      <c r="AJ74"/>
      <c r="AK74"/>
    </row>
    <row r="75" spans="2:37" ht="19.5" thickBot="1" x14ac:dyDescent="0.4">
      <c r="B75" s="60"/>
      <c r="E75" s="62"/>
      <c r="H75" s="42"/>
    </row>
    <row r="76" spans="2:37" ht="21.75" customHeight="1" thickBot="1" x14ac:dyDescent="0.4">
      <c r="B76" s="40"/>
      <c r="C76" s="97"/>
      <c r="D76" s="427" t="s">
        <v>139</v>
      </c>
      <c r="E76" s="427"/>
      <c r="F76" s="427"/>
      <c r="G76" s="427"/>
      <c r="H76" s="59"/>
    </row>
    <row r="77" spans="2:37" ht="18.75" x14ac:dyDescent="0.35">
      <c r="B77" s="76"/>
      <c r="C77" s="84"/>
      <c r="D77" s="77" t="s">
        <v>46</v>
      </c>
      <c r="E77" s="77"/>
      <c r="F77" s="117"/>
      <c r="G77" s="78"/>
      <c r="H77" s="79">
        <f>SUM(H30)</f>
        <v>0</v>
      </c>
    </row>
    <row r="78" spans="2:37" ht="18.75" x14ac:dyDescent="0.35">
      <c r="B78" s="13"/>
      <c r="C78" s="85"/>
      <c r="D78" s="26" t="s">
        <v>47</v>
      </c>
      <c r="E78" s="26"/>
      <c r="F78" s="118"/>
      <c r="G78" s="65"/>
      <c r="H78" s="64">
        <f>SUM(H45)</f>
        <v>0</v>
      </c>
    </row>
    <row r="79" spans="2:37" s="1" customFormat="1" ht="18.75" x14ac:dyDescent="0.25">
      <c r="B79" s="25"/>
      <c r="C79" s="98"/>
      <c r="D79" s="26" t="s">
        <v>48</v>
      </c>
      <c r="E79" s="27"/>
      <c r="F79" s="118"/>
      <c r="G79" s="65"/>
      <c r="H79" s="66">
        <f>SUM(H51)</f>
        <v>0</v>
      </c>
    </row>
    <row r="80" spans="2:37" s="1" customFormat="1" ht="18.75" x14ac:dyDescent="0.35">
      <c r="B80" s="5"/>
      <c r="C80" s="99"/>
      <c r="D80" s="27" t="s">
        <v>49</v>
      </c>
      <c r="E80" s="27"/>
      <c r="F80" s="119"/>
      <c r="G80" s="67"/>
      <c r="H80" s="64">
        <f>SUM(H59)</f>
        <v>0</v>
      </c>
    </row>
    <row r="81" spans="2:37" s="1" customFormat="1" ht="34.5" customHeight="1" thickBot="1" x14ac:dyDescent="0.3">
      <c r="B81" s="68"/>
      <c r="C81" s="100"/>
      <c r="D81" s="69" t="s">
        <v>135</v>
      </c>
      <c r="E81" s="69"/>
      <c r="F81" s="120"/>
      <c r="G81" s="70"/>
      <c r="H81" s="71">
        <f>SUM(H74)</f>
        <v>0</v>
      </c>
    </row>
    <row r="82" spans="2:37" s="1" customFormat="1" ht="19.5" thickBot="1" x14ac:dyDescent="0.4">
      <c r="B82" s="43"/>
      <c r="C82" s="96"/>
      <c r="D82" s="421" t="s">
        <v>98</v>
      </c>
      <c r="E82" s="422"/>
      <c r="F82" s="422" t="s">
        <v>99</v>
      </c>
      <c r="G82" s="423"/>
      <c r="H82" s="72">
        <f>SUM(H77:H81)</f>
        <v>0</v>
      </c>
    </row>
    <row r="83" spans="2:37" ht="18.75" x14ac:dyDescent="0.25">
      <c r="D83" s="23" t="s">
        <v>50</v>
      </c>
      <c r="H83" s="73"/>
    </row>
    <row r="84" spans="2:37" ht="18.75" x14ac:dyDescent="0.25">
      <c r="B84" s="34"/>
      <c r="D84" s="35" t="s">
        <v>74</v>
      </c>
      <c r="E84" s="34"/>
      <c r="F84" s="121"/>
      <c r="G84" s="74"/>
      <c r="H84" s="73"/>
      <c r="I84"/>
      <c r="J84"/>
      <c r="K84"/>
      <c r="L84"/>
      <c r="M84"/>
      <c r="N84"/>
      <c r="O84"/>
      <c r="P84"/>
      <c r="Q84"/>
      <c r="R84"/>
      <c r="S84"/>
      <c r="T84"/>
      <c r="U84"/>
      <c r="V84"/>
      <c r="W84"/>
      <c r="X84"/>
      <c r="Y84"/>
      <c r="Z84"/>
      <c r="AA84"/>
      <c r="AB84"/>
      <c r="AC84"/>
      <c r="AD84"/>
      <c r="AE84"/>
      <c r="AF84"/>
      <c r="AG84"/>
      <c r="AH84"/>
      <c r="AI84"/>
      <c r="AJ84"/>
      <c r="AK84"/>
    </row>
    <row r="85" spans="2:37" ht="18.75" x14ac:dyDescent="0.25">
      <c r="B85" s="34"/>
      <c r="D85" s="35" t="s">
        <v>75</v>
      </c>
      <c r="E85" s="34"/>
      <c r="F85" s="121"/>
      <c r="G85" s="74"/>
      <c r="H85" s="73"/>
      <c r="I85"/>
      <c r="J85"/>
      <c r="K85"/>
      <c r="L85"/>
      <c r="M85"/>
      <c r="N85"/>
      <c r="O85"/>
      <c r="P85"/>
      <c r="Q85"/>
      <c r="R85"/>
      <c r="S85"/>
      <c r="T85"/>
      <c r="U85"/>
      <c r="V85"/>
      <c r="W85"/>
      <c r="X85"/>
      <c r="Y85"/>
      <c r="Z85"/>
      <c r="AA85"/>
      <c r="AB85"/>
      <c r="AC85"/>
      <c r="AD85"/>
      <c r="AE85"/>
      <c r="AF85"/>
      <c r="AG85"/>
      <c r="AH85"/>
      <c r="AI85"/>
      <c r="AJ85"/>
      <c r="AK85"/>
    </row>
    <row r="86" spans="2:37" ht="18.75" x14ac:dyDescent="0.25">
      <c r="B86" s="34"/>
      <c r="D86" s="35" t="s">
        <v>76</v>
      </c>
      <c r="E86" s="34"/>
      <c r="F86" s="121"/>
      <c r="G86" s="74"/>
      <c r="H86" s="73"/>
      <c r="I86"/>
      <c r="J86"/>
      <c r="K86"/>
      <c r="L86"/>
      <c r="M86"/>
      <c r="N86"/>
      <c r="O86"/>
      <c r="P86"/>
      <c r="Q86"/>
      <c r="R86"/>
      <c r="S86"/>
      <c r="T86"/>
      <c r="U86"/>
      <c r="V86"/>
      <c r="W86"/>
      <c r="X86"/>
      <c r="Y86"/>
      <c r="Z86"/>
      <c r="AA86"/>
      <c r="AB86"/>
      <c r="AC86"/>
      <c r="AD86"/>
      <c r="AE86"/>
      <c r="AF86"/>
      <c r="AG86"/>
      <c r="AH86"/>
      <c r="AI86"/>
      <c r="AJ86"/>
      <c r="AK86"/>
    </row>
    <row r="87" spans="2:37" ht="18.75" x14ac:dyDescent="0.25">
      <c r="H87" s="75"/>
    </row>
    <row r="89" spans="2:37" x14ac:dyDescent="0.25">
      <c r="H89" s="36"/>
    </row>
    <row r="90" spans="2:37" x14ac:dyDescent="0.25">
      <c r="H90" s="36"/>
    </row>
    <row r="91" spans="2:37" x14ac:dyDescent="0.25">
      <c r="H91" s="36"/>
    </row>
  </sheetData>
  <mergeCells count="29">
    <mergeCell ref="D73:G73"/>
    <mergeCell ref="D82:G82"/>
    <mergeCell ref="B74:G74"/>
    <mergeCell ref="D76:G76"/>
    <mergeCell ref="D67:G67"/>
    <mergeCell ref="D70:G70"/>
    <mergeCell ref="D18:H18"/>
    <mergeCell ref="D19:H19"/>
    <mergeCell ref="B45:G45"/>
    <mergeCell ref="B51:G51"/>
    <mergeCell ref="B59:G59"/>
    <mergeCell ref="D30:G30"/>
    <mergeCell ref="D13:H13"/>
    <mergeCell ref="D14:H14"/>
    <mergeCell ref="D15:H15"/>
    <mergeCell ref="D16:H16"/>
    <mergeCell ref="D17:H17"/>
    <mergeCell ref="D12:H12"/>
    <mergeCell ref="B1:H1"/>
    <mergeCell ref="B2:H2"/>
    <mergeCell ref="B3:H3"/>
    <mergeCell ref="C4:H4"/>
    <mergeCell ref="D5:H5"/>
    <mergeCell ref="D6:H6"/>
    <mergeCell ref="D7:H7"/>
    <mergeCell ref="D8:H8"/>
    <mergeCell ref="D9:H9"/>
    <mergeCell ref="D10:H10"/>
    <mergeCell ref="D11:H11"/>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Гостивар&amp;CРеконструкција на ул. Беличица&amp;R&amp;P/&amp;N</oddFooter>
  </headerFooter>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C787-5F8B-42D3-8CDA-B120691A9932}">
  <sheetPr>
    <pageSetUpPr fitToPage="1"/>
  </sheetPr>
  <dimension ref="A1:AK155"/>
  <sheetViews>
    <sheetView view="pageBreakPreview" zoomScale="115" zoomScaleNormal="115" zoomScaleSheetLayoutView="115" zoomScalePageLayoutView="40" workbookViewId="0">
      <selection activeCell="G130" sqref="G130:G135"/>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432" t="s">
        <v>110</v>
      </c>
      <c r="C1" s="433"/>
      <c r="D1" s="433"/>
      <c r="E1" s="433"/>
      <c r="F1" s="433"/>
      <c r="G1" s="433"/>
      <c r="H1" s="434"/>
    </row>
    <row r="2" spans="2:8" ht="19.5" thickBot="1" x14ac:dyDescent="0.3">
      <c r="B2" s="397" t="s">
        <v>0</v>
      </c>
      <c r="C2" s="398"/>
      <c r="D2" s="398"/>
      <c r="E2" s="398"/>
      <c r="F2" s="398"/>
      <c r="G2" s="398"/>
      <c r="H2" s="399"/>
    </row>
    <row r="3" spans="2:8" ht="19.149999999999999" customHeight="1" thickBot="1" x14ac:dyDescent="0.3">
      <c r="B3" s="435" t="s">
        <v>143</v>
      </c>
      <c r="C3" s="436"/>
      <c r="D3" s="436"/>
      <c r="E3" s="436"/>
      <c r="F3" s="436"/>
      <c r="G3" s="436"/>
      <c r="H3" s="437"/>
    </row>
    <row r="4" spans="2:8" ht="24" customHeight="1" thickBot="1" x14ac:dyDescent="0.3">
      <c r="B4" s="149"/>
      <c r="C4" s="397" t="s">
        <v>1</v>
      </c>
      <c r="D4" s="398"/>
      <c r="E4" s="398"/>
      <c r="F4" s="398"/>
      <c r="G4" s="398"/>
      <c r="H4" s="403"/>
    </row>
    <row r="5" spans="2:8" ht="60" customHeight="1" x14ac:dyDescent="0.25">
      <c r="B5" s="12"/>
      <c r="C5" s="84" t="s">
        <v>2</v>
      </c>
      <c r="D5" s="404" t="s">
        <v>3</v>
      </c>
      <c r="E5" s="405"/>
      <c r="F5" s="405"/>
      <c r="G5" s="405"/>
      <c r="H5" s="406"/>
    </row>
    <row r="6" spans="2:8" ht="134.25" customHeight="1" x14ac:dyDescent="0.25">
      <c r="B6" s="13"/>
      <c r="C6" s="85" t="s">
        <v>4</v>
      </c>
      <c r="D6" s="407" t="s">
        <v>5</v>
      </c>
      <c r="E6" s="408"/>
      <c r="F6" s="408"/>
      <c r="G6" s="408"/>
      <c r="H6" s="409"/>
    </row>
    <row r="7" spans="2:8" ht="81" customHeight="1" x14ac:dyDescent="0.25">
      <c r="B7" s="30"/>
      <c r="C7" s="85" t="s">
        <v>6</v>
      </c>
      <c r="D7" s="392" t="s">
        <v>7</v>
      </c>
      <c r="E7" s="392"/>
      <c r="F7" s="392"/>
      <c r="G7" s="392"/>
      <c r="H7" s="393"/>
    </row>
    <row r="8" spans="2:8" ht="78.75" customHeight="1" x14ac:dyDescent="0.25">
      <c r="B8" s="30"/>
      <c r="C8" s="85" t="s">
        <v>8</v>
      </c>
      <c r="D8" s="392" t="s">
        <v>71</v>
      </c>
      <c r="E8" s="392"/>
      <c r="F8" s="392"/>
      <c r="G8" s="392"/>
      <c r="H8" s="393"/>
    </row>
    <row r="9" spans="2:8" ht="135" customHeight="1" x14ac:dyDescent="0.25">
      <c r="B9" s="30"/>
      <c r="C9" s="85" t="s">
        <v>9</v>
      </c>
      <c r="D9" s="392" t="s">
        <v>57</v>
      </c>
      <c r="E9" s="392"/>
      <c r="F9" s="392"/>
      <c r="G9" s="392"/>
      <c r="H9" s="393"/>
    </row>
    <row r="10" spans="2:8" ht="88.5" customHeight="1" x14ac:dyDescent="0.25">
      <c r="B10" s="30"/>
      <c r="C10" s="85" t="s">
        <v>10</v>
      </c>
      <c r="D10" s="392" t="s">
        <v>58</v>
      </c>
      <c r="E10" s="392"/>
      <c r="F10" s="392"/>
      <c r="G10" s="392"/>
      <c r="H10" s="393"/>
    </row>
    <row r="11" spans="2:8" ht="45" customHeight="1" x14ac:dyDescent="0.25">
      <c r="B11" s="30"/>
      <c r="C11" s="85" t="s">
        <v>11</v>
      </c>
      <c r="D11" s="392" t="s">
        <v>12</v>
      </c>
      <c r="E11" s="392"/>
      <c r="F11" s="392"/>
      <c r="G11" s="392"/>
      <c r="H11" s="393"/>
    </row>
    <row r="12" spans="2:8" ht="141" customHeight="1" x14ac:dyDescent="0.25">
      <c r="B12" s="30"/>
      <c r="C12" s="85" t="s">
        <v>13</v>
      </c>
      <c r="D12" s="392" t="s">
        <v>80</v>
      </c>
      <c r="E12" s="392"/>
      <c r="F12" s="392"/>
      <c r="G12" s="392"/>
      <c r="H12" s="393"/>
    </row>
    <row r="13" spans="2:8" ht="81.75" customHeight="1" x14ac:dyDescent="0.25">
      <c r="B13" s="30"/>
      <c r="C13" s="86" t="s">
        <v>14</v>
      </c>
      <c r="D13" s="392" t="s">
        <v>15</v>
      </c>
      <c r="E13" s="392"/>
      <c r="F13" s="392"/>
      <c r="G13" s="392"/>
      <c r="H13" s="393"/>
    </row>
    <row r="14" spans="2:8" ht="138" customHeight="1" x14ac:dyDescent="0.25">
      <c r="B14" s="30"/>
      <c r="C14" s="85" t="s">
        <v>16</v>
      </c>
      <c r="D14" s="410" t="s">
        <v>87</v>
      </c>
      <c r="E14" s="411"/>
      <c r="F14" s="411"/>
      <c r="G14" s="411"/>
      <c r="H14" s="412"/>
    </row>
    <row r="15" spans="2:8" ht="189.75" customHeight="1" x14ac:dyDescent="0.25">
      <c r="B15" s="30"/>
      <c r="C15" s="85" t="s">
        <v>17</v>
      </c>
      <c r="D15" s="392" t="s">
        <v>18</v>
      </c>
      <c r="E15" s="392"/>
      <c r="F15" s="392"/>
      <c r="G15" s="392"/>
      <c r="H15" s="393"/>
    </row>
    <row r="16" spans="2:8" ht="138" customHeight="1" x14ac:dyDescent="0.25">
      <c r="B16" s="30"/>
      <c r="C16" s="85" t="s">
        <v>19</v>
      </c>
      <c r="D16" s="407" t="s">
        <v>20</v>
      </c>
      <c r="E16" s="408"/>
      <c r="F16" s="408"/>
      <c r="G16" s="408"/>
      <c r="H16" s="409"/>
    </row>
    <row r="17" spans="2:37" ht="97.5" customHeight="1" x14ac:dyDescent="0.25">
      <c r="B17" s="30"/>
      <c r="C17" s="85" t="s">
        <v>21</v>
      </c>
      <c r="D17" s="407" t="s">
        <v>22</v>
      </c>
      <c r="E17" s="408"/>
      <c r="F17" s="408"/>
      <c r="G17" s="408"/>
      <c r="H17" s="409"/>
    </row>
    <row r="18" spans="2:37" ht="78" customHeight="1" x14ac:dyDescent="0.25">
      <c r="B18" s="30"/>
      <c r="C18" s="85" t="s">
        <v>23</v>
      </c>
      <c r="D18" s="407" t="s">
        <v>83</v>
      </c>
      <c r="E18" s="408"/>
      <c r="F18" s="408"/>
      <c r="G18" s="408"/>
      <c r="H18" s="409"/>
    </row>
    <row r="19" spans="2:37" ht="59.25" customHeight="1" thickBot="1" x14ac:dyDescent="0.3">
      <c r="B19" s="14"/>
      <c r="C19" s="87" t="s">
        <v>24</v>
      </c>
      <c r="D19" s="413" t="s">
        <v>72</v>
      </c>
      <c r="E19" s="413"/>
      <c r="F19" s="413"/>
      <c r="G19" s="413"/>
      <c r="H19" s="414"/>
    </row>
    <row r="20" spans="2:37" ht="16.5" thickBot="1" x14ac:dyDescent="0.3">
      <c r="B20" s="150"/>
      <c r="C20" s="88"/>
      <c r="D20" s="15"/>
      <c r="E20" s="15"/>
      <c r="F20" s="107"/>
      <c r="G20" s="48"/>
      <c r="H20" s="478"/>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7">
        <v>5</v>
      </c>
      <c r="G22" s="127">
        <v>6</v>
      </c>
      <c r="H22" s="479">
        <v>7</v>
      </c>
    </row>
    <row r="23" spans="2:37" ht="20.25" customHeight="1" x14ac:dyDescent="0.25">
      <c r="B23" s="13"/>
      <c r="C23" s="129"/>
      <c r="D23" s="133" t="s">
        <v>31</v>
      </c>
      <c r="E23" s="134"/>
      <c r="F23" s="130"/>
      <c r="G23" s="190"/>
      <c r="H23" s="480"/>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85"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18" t="s">
        <v>53</v>
      </c>
      <c r="E30" s="418"/>
      <c r="F30" s="418"/>
      <c r="G30" s="419"/>
      <c r="H30" s="55">
        <f>SUM(H24:H29)</f>
        <v>0</v>
      </c>
    </row>
    <row r="31" spans="2:37" s="3" customFormat="1" ht="18.75" x14ac:dyDescent="0.25">
      <c r="B31" s="192"/>
      <c r="C31" s="193"/>
      <c r="D31" s="135" t="s">
        <v>36</v>
      </c>
      <c r="E31" s="194"/>
      <c r="F31" s="195"/>
      <c r="G31" s="196"/>
      <c r="H31" s="481"/>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s="156" customFormat="1" ht="18" customHeight="1" x14ac:dyDescent="0.35">
      <c r="B32" s="37">
        <v>7</v>
      </c>
      <c r="C32" s="90" t="s">
        <v>66</v>
      </c>
      <c r="D32" s="31" t="s">
        <v>88</v>
      </c>
      <c r="E32" s="198" t="s">
        <v>37</v>
      </c>
      <c r="F32" s="109">
        <v>0.6</v>
      </c>
      <c r="G32" s="57"/>
      <c r="H32" s="38">
        <f>F32*G32</f>
        <v>0</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row>
    <row r="33" spans="1:37" s="156" customFormat="1" ht="33.6" customHeight="1" x14ac:dyDescent="0.35">
      <c r="A33" s="155"/>
      <c r="B33" s="28">
        <v>8</v>
      </c>
      <c r="C33" s="249" t="s">
        <v>119</v>
      </c>
      <c r="D33" s="4" t="s">
        <v>120</v>
      </c>
      <c r="E33" s="199" t="s">
        <v>38</v>
      </c>
      <c r="F33" s="255">
        <v>600</v>
      </c>
      <c r="G33" s="56"/>
      <c r="H33" s="20">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155" customFormat="1" ht="53.25" customHeight="1" thickBot="1" x14ac:dyDescent="0.4">
      <c r="B34" s="37">
        <v>10</v>
      </c>
      <c r="C34" s="249" t="s">
        <v>89</v>
      </c>
      <c r="D34" s="4" t="s">
        <v>144</v>
      </c>
      <c r="E34" s="199" t="s">
        <v>39</v>
      </c>
      <c r="F34" s="255">
        <v>1182.5</v>
      </c>
      <c r="G34" s="56"/>
      <c r="H34" s="20">
        <f t="shared" ref="H34" si="1">F34*G34</f>
        <v>0</v>
      </c>
    </row>
    <row r="35" spans="1:37" s="162" customFormat="1" ht="19.899999999999999" customHeight="1" thickBot="1" x14ac:dyDescent="0.4">
      <c r="B35" s="415" t="s">
        <v>42</v>
      </c>
      <c r="C35" s="416"/>
      <c r="D35" s="416"/>
      <c r="E35" s="416"/>
      <c r="F35" s="416"/>
      <c r="G35" s="417"/>
      <c r="H35" s="58">
        <f>SUM(H32:H34)</f>
        <v>0</v>
      </c>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row>
    <row r="36" spans="1:37" s="162" customFormat="1" ht="16.149999999999999" customHeight="1" x14ac:dyDescent="0.35">
      <c r="B36" s="141"/>
      <c r="C36" s="140"/>
      <c r="D36" s="139" t="s">
        <v>93</v>
      </c>
      <c r="E36" s="157"/>
      <c r="F36" s="184"/>
      <c r="G36" s="138"/>
      <c r="H36" s="137"/>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row>
    <row r="37" spans="1:37" s="156" customFormat="1" ht="48.75" customHeight="1" x14ac:dyDescent="0.35">
      <c r="B37" s="261">
        <v>11</v>
      </c>
      <c r="C37" s="92" t="s">
        <v>67</v>
      </c>
      <c r="D37" s="4" t="s">
        <v>145</v>
      </c>
      <c r="E37" s="199" t="s">
        <v>40</v>
      </c>
      <c r="F37" s="110">
        <v>225.3</v>
      </c>
      <c r="G37" s="56"/>
      <c r="H37" s="20">
        <f>F37*G37</f>
        <v>0</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row>
    <row r="38" spans="1:37" s="156" customFormat="1" ht="77.45" customHeight="1" x14ac:dyDescent="0.35">
      <c r="B38" s="28">
        <v>12</v>
      </c>
      <c r="C38" s="92" t="s">
        <v>67</v>
      </c>
      <c r="D38" s="4" t="s">
        <v>122</v>
      </c>
      <c r="E38" s="199" t="s">
        <v>40</v>
      </c>
      <c r="F38" s="110">
        <v>303.7</v>
      </c>
      <c r="G38" s="56"/>
      <c r="H38" s="20">
        <f>F38*G38</f>
        <v>0</v>
      </c>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row>
    <row r="39" spans="1:37" s="160" customFormat="1" ht="18.75" x14ac:dyDescent="0.35">
      <c r="A39" s="158"/>
      <c r="B39" s="28">
        <v>13</v>
      </c>
      <c r="C39" s="262" t="s">
        <v>113</v>
      </c>
      <c r="D39" s="31" t="s">
        <v>114</v>
      </c>
      <c r="E39" s="198" t="s">
        <v>41</v>
      </c>
      <c r="F39" s="263">
        <v>2</v>
      </c>
      <c r="G39" s="277"/>
      <c r="H39" s="38">
        <f t="shared" ref="H39" si="2">F39*G39</f>
        <v>0</v>
      </c>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row>
    <row r="40" spans="1:37" s="156" customFormat="1" ht="18.75" x14ac:dyDescent="0.35">
      <c r="B40" s="28">
        <v>14</v>
      </c>
      <c r="C40" s="90" t="s">
        <v>68</v>
      </c>
      <c r="D40" s="4" t="s">
        <v>78</v>
      </c>
      <c r="E40" s="199" t="s">
        <v>39</v>
      </c>
      <c r="F40" s="110">
        <v>2861.7</v>
      </c>
      <c r="G40" s="56"/>
      <c r="H40" s="20">
        <f>F40*G40</f>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61" customFormat="1" ht="62.25" customHeight="1" x14ac:dyDescent="0.35">
      <c r="A41" s="169"/>
      <c r="B41" s="278">
        <v>15</v>
      </c>
      <c r="C41" s="279" t="s">
        <v>152</v>
      </c>
      <c r="D41" s="272" t="s">
        <v>101</v>
      </c>
      <c r="E41" s="280" t="s">
        <v>39</v>
      </c>
      <c r="F41" s="281">
        <v>600</v>
      </c>
      <c r="G41" s="275"/>
      <c r="H41" s="482">
        <f t="shared" ref="H41" si="3">F41*G41</f>
        <v>0</v>
      </c>
    </row>
    <row r="42" spans="1:37" s="156" customFormat="1" ht="18.75" x14ac:dyDescent="0.35">
      <c r="B42" s="37">
        <v>16</v>
      </c>
      <c r="C42" s="90"/>
      <c r="D42" s="267" t="s">
        <v>146</v>
      </c>
      <c r="E42" s="198" t="s">
        <v>40</v>
      </c>
      <c r="F42" s="109">
        <v>11.2</v>
      </c>
      <c r="G42" s="57"/>
      <c r="H42" s="147">
        <f>F42*G42</f>
        <v>0</v>
      </c>
      <c r="I42" s="379"/>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row>
    <row r="43" spans="1:37" s="156" customFormat="1" ht="19.5" thickBot="1" x14ac:dyDescent="0.4">
      <c r="B43" s="266">
        <v>17</v>
      </c>
      <c r="C43" s="90"/>
      <c r="D43" s="101" t="s">
        <v>147</v>
      </c>
      <c r="E43" s="268" t="s">
        <v>40</v>
      </c>
      <c r="F43" s="269">
        <v>2.2999999999999998</v>
      </c>
      <c r="G43" s="270"/>
      <c r="H43" s="42">
        <f>F43*G43</f>
        <v>0</v>
      </c>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row>
    <row r="44" spans="1:37" s="162" customFormat="1" ht="19.5" customHeight="1" thickBot="1" x14ac:dyDescent="0.4">
      <c r="B44" s="415" t="s">
        <v>43</v>
      </c>
      <c r="C44" s="416"/>
      <c r="D44" s="416"/>
      <c r="E44" s="416"/>
      <c r="F44" s="416"/>
      <c r="G44" s="417"/>
      <c r="H44" s="58">
        <f>SUM(H37:H43)</f>
        <v>0</v>
      </c>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row>
    <row r="45" spans="1:37" s="162" customFormat="1" ht="21.75" customHeight="1" x14ac:dyDescent="0.35">
      <c r="B45" s="164"/>
      <c r="C45" s="165"/>
      <c r="D45" s="135" t="s">
        <v>44</v>
      </c>
      <c r="E45" s="142"/>
      <c r="F45" s="166"/>
      <c r="G45" s="167"/>
      <c r="H45" s="137"/>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row>
    <row r="46" spans="1:37" s="156" customFormat="1" ht="72" customHeight="1" x14ac:dyDescent="0.35">
      <c r="B46" s="37">
        <v>18</v>
      </c>
      <c r="C46" s="90" t="s">
        <v>69</v>
      </c>
      <c r="D46" s="31" t="s">
        <v>148</v>
      </c>
      <c r="E46" s="198" t="s">
        <v>40</v>
      </c>
      <c r="F46" s="109">
        <v>509.5</v>
      </c>
      <c r="G46" s="57"/>
      <c r="H46" s="42">
        <f t="shared" ref="H46:H49" si="4">F46*G46</f>
        <v>0</v>
      </c>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row>
    <row r="47" spans="1:37" s="160" customFormat="1" ht="56.25" x14ac:dyDescent="0.35">
      <c r="A47" s="168"/>
      <c r="B47" s="278">
        <v>19</v>
      </c>
      <c r="C47" s="279" t="s">
        <v>149</v>
      </c>
      <c r="D47" s="99" t="s">
        <v>150</v>
      </c>
      <c r="E47" s="282" t="s">
        <v>39</v>
      </c>
      <c r="F47" s="281">
        <v>2083.9</v>
      </c>
      <c r="G47" s="275"/>
      <c r="H47" s="482">
        <f t="shared" si="4"/>
        <v>0</v>
      </c>
    </row>
    <row r="48" spans="1:37" s="156" customFormat="1" ht="39.75" customHeight="1" x14ac:dyDescent="0.35">
      <c r="B48" s="271">
        <v>20</v>
      </c>
      <c r="C48" s="92" t="s">
        <v>82</v>
      </c>
      <c r="D48" s="4" t="s">
        <v>151</v>
      </c>
      <c r="E48" s="199" t="s">
        <v>39</v>
      </c>
      <c r="F48" s="110">
        <v>2083.9</v>
      </c>
      <c r="G48" s="56"/>
      <c r="H48" s="20">
        <f t="shared" si="4"/>
        <v>0</v>
      </c>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row>
    <row r="49" spans="1:37" s="161" customFormat="1" ht="38.25" customHeight="1" thickBot="1" x14ac:dyDescent="0.4">
      <c r="B49" s="28">
        <v>21</v>
      </c>
      <c r="C49" s="92" t="s">
        <v>70</v>
      </c>
      <c r="D49" s="272" t="s">
        <v>77</v>
      </c>
      <c r="E49" s="273" t="s">
        <v>38</v>
      </c>
      <c r="F49" s="274">
        <v>25</v>
      </c>
      <c r="G49" s="275"/>
      <c r="H49" s="20">
        <f t="shared" si="4"/>
        <v>0</v>
      </c>
    </row>
    <row r="50" spans="1:37" s="162" customFormat="1" ht="21.75" customHeight="1" thickBot="1" x14ac:dyDescent="0.4">
      <c r="B50" s="415" t="s">
        <v>45</v>
      </c>
      <c r="C50" s="416"/>
      <c r="D50" s="416"/>
      <c r="E50" s="416"/>
      <c r="F50" s="416"/>
      <c r="G50" s="417"/>
      <c r="H50" s="33">
        <f>SUM(H46:H49)</f>
        <v>0</v>
      </c>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row>
    <row r="51" spans="1:37" s="170" customFormat="1" ht="18.75" x14ac:dyDescent="0.35">
      <c r="B51" s="283"/>
      <c r="C51" s="284"/>
      <c r="D51" s="171" t="s">
        <v>153</v>
      </c>
      <c r="E51" s="185"/>
      <c r="F51" s="186"/>
      <c r="G51" s="189"/>
      <c r="H51" s="483"/>
    </row>
    <row r="52" spans="1:37" s="172" customFormat="1" ht="19.5" customHeight="1" x14ac:dyDescent="0.25">
      <c r="A52" s="179"/>
      <c r="B52" s="285"/>
      <c r="C52" s="175"/>
      <c r="D52" s="506" t="s">
        <v>202</v>
      </c>
      <c r="E52" s="286"/>
      <c r="F52" s="287"/>
      <c r="G52" s="288"/>
      <c r="H52" s="484"/>
      <c r="I52" s="230"/>
    </row>
    <row r="53" spans="1:37" s="172" customFormat="1" ht="16.899999999999999" customHeight="1" x14ac:dyDescent="0.25">
      <c r="B53" s="441">
        <v>22</v>
      </c>
      <c r="C53" s="438"/>
      <c r="D53" s="504" t="s">
        <v>154</v>
      </c>
      <c r="E53" s="502"/>
      <c r="F53" s="290"/>
      <c r="G53" s="291"/>
      <c r="H53" s="485"/>
    </row>
    <row r="54" spans="1:37" s="172" customFormat="1" ht="16.899999999999999" customHeight="1" x14ac:dyDescent="0.25">
      <c r="B54" s="442"/>
      <c r="C54" s="439"/>
      <c r="D54" s="504" t="s">
        <v>155</v>
      </c>
      <c r="E54" s="503"/>
      <c r="F54" s="292"/>
      <c r="G54" s="293"/>
      <c r="H54" s="486"/>
    </row>
    <row r="55" spans="1:37" s="172" customFormat="1" ht="16.899999999999999" customHeight="1" x14ac:dyDescent="0.25">
      <c r="B55" s="442"/>
      <c r="C55" s="439"/>
      <c r="D55" s="504" t="s">
        <v>156</v>
      </c>
      <c r="E55" s="503"/>
      <c r="F55" s="292"/>
      <c r="G55" s="293"/>
      <c r="H55" s="486"/>
    </row>
    <row r="56" spans="1:37" s="172" customFormat="1" ht="16.899999999999999" customHeight="1" x14ac:dyDescent="0.25">
      <c r="B56" s="442"/>
      <c r="C56" s="439"/>
      <c r="D56" s="504" t="s">
        <v>157</v>
      </c>
      <c r="E56" s="503"/>
      <c r="F56" s="292"/>
      <c r="G56" s="293"/>
      <c r="H56" s="486"/>
    </row>
    <row r="57" spans="1:37" s="172" customFormat="1" ht="16.899999999999999" customHeight="1" x14ac:dyDescent="0.25">
      <c r="B57" s="442"/>
      <c r="C57" s="439"/>
      <c r="D57" s="504" t="s">
        <v>158</v>
      </c>
      <c r="E57" s="503"/>
      <c r="F57" s="292"/>
      <c r="G57" s="293"/>
      <c r="H57" s="486"/>
    </row>
    <row r="58" spans="1:37" s="172" customFormat="1" ht="16.899999999999999" customHeight="1" x14ac:dyDescent="0.25">
      <c r="B58" s="442"/>
      <c r="C58" s="439"/>
      <c r="D58" s="504" t="s">
        <v>159</v>
      </c>
      <c r="E58" s="292"/>
      <c r="F58" s="292"/>
      <c r="G58" s="293"/>
      <c r="H58" s="486"/>
    </row>
    <row r="59" spans="1:37" s="172" customFormat="1" ht="16.899999999999999" customHeight="1" x14ac:dyDescent="0.25">
      <c r="B59" s="442"/>
      <c r="C59" s="439"/>
      <c r="D59" s="504" t="s">
        <v>160</v>
      </c>
      <c r="E59" s="292"/>
      <c r="F59" s="292"/>
      <c r="G59" s="293"/>
      <c r="H59" s="486"/>
    </row>
    <row r="60" spans="1:37" s="172" customFormat="1" ht="16.899999999999999" customHeight="1" x14ac:dyDescent="0.25">
      <c r="B60" s="442"/>
      <c r="C60" s="439"/>
      <c r="D60" s="504" t="s">
        <v>161</v>
      </c>
      <c r="E60" s="292"/>
      <c r="F60" s="292"/>
      <c r="G60" s="293"/>
      <c r="H60" s="486"/>
    </row>
    <row r="61" spans="1:37" s="172" customFormat="1" ht="16.899999999999999" customHeight="1" x14ac:dyDescent="0.25">
      <c r="B61" s="442"/>
      <c r="C61" s="439"/>
      <c r="D61" s="505" t="s">
        <v>162</v>
      </c>
      <c r="E61" s="294"/>
      <c r="F61" s="294"/>
      <c r="G61" s="295"/>
      <c r="H61" s="487"/>
    </row>
    <row r="62" spans="1:37" s="172" customFormat="1" ht="22.5" customHeight="1" x14ac:dyDescent="0.35">
      <c r="B62" s="443"/>
      <c r="C62" s="440"/>
      <c r="D62" s="507" t="s">
        <v>163</v>
      </c>
      <c r="E62" s="113" t="s">
        <v>38</v>
      </c>
      <c r="F62" s="110">
        <f>27.98+6.81+22.04+17.07+41.42+64.9+16.04+7.8</f>
        <v>204.06000000000003</v>
      </c>
      <c r="G62" s="56"/>
      <c r="H62" s="20">
        <f>G62*F62</f>
        <v>0</v>
      </c>
    </row>
    <row r="63" spans="1:37" s="172" customFormat="1" ht="93.75" x14ac:dyDescent="0.35">
      <c r="B63" s="278">
        <v>23</v>
      </c>
      <c r="C63" s="296"/>
      <c r="D63" s="4" t="s">
        <v>164</v>
      </c>
      <c r="E63" s="113" t="s">
        <v>38</v>
      </c>
      <c r="F63" s="110">
        <f>(3.7+6.76+2.84+2.63+3.3+3.25+2.7)*0.8</f>
        <v>20.144000000000002</v>
      </c>
      <c r="G63" s="56"/>
      <c r="H63" s="20">
        <f t="shared" ref="H63" si="5">G63*F63</f>
        <v>0</v>
      </c>
    </row>
    <row r="64" spans="1:37" s="172" customFormat="1" ht="75" x14ac:dyDescent="0.25">
      <c r="B64" s="278">
        <v>24</v>
      </c>
      <c r="C64" s="297"/>
      <c r="D64" s="4" t="s">
        <v>165</v>
      </c>
      <c r="E64" s="298"/>
      <c r="F64" s="299">
        <f>F62*1.5*0.8*0.6</f>
        <v>146.92320000000001</v>
      </c>
      <c r="G64" s="300"/>
      <c r="H64" s="488"/>
    </row>
    <row r="65" spans="1:8" s="172" customFormat="1" ht="18.75" x14ac:dyDescent="0.35">
      <c r="B65" s="278">
        <v>25</v>
      </c>
      <c r="C65" s="301"/>
      <c r="D65" s="4" t="s">
        <v>203</v>
      </c>
      <c r="E65" s="113" t="s">
        <v>40</v>
      </c>
      <c r="F65" s="110">
        <f>F64*0.2</f>
        <v>29.384640000000005</v>
      </c>
      <c r="G65" s="56"/>
      <c r="H65" s="20">
        <f t="shared" ref="H65:H66" si="6">G65*F65</f>
        <v>0</v>
      </c>
    </row>
    <row r="66" spans="1:8" s="172" customFormat="1" ht="18.75" x14ac:dyDescent="0.35">
      <c r="B66" s="278">
        <v>26</v>
      </c>
      <c r="C66" s="302"/>
      <c r="D66" s="4" t="s">
        <v>204</v>
      </c>
      <c r="E66" s="113" t="s">
        <v>40</v>
      </c>
      <c r="F66" s="110">
        <f>F64*0.8</f>
        <v>117.53856000000002</v>
      </c>
      <c r="G66" s="56"/>
      <c r="H66" s="20">
        <f t="shared" si="6"/>
        <v>0</v>
      </c>
    </row>
    <row r="67" spans="1:8" s="172" customFormat="1" ht="75" x14ac:dyDescent="0.25">
      <c r="B67" s="278">
        <v>27</v>
      </c>
      <c r="C67" s="303"/>
      <c r="D67" s="4" t="s">
        <v>166</v>
      </c>
      <c r="E67" s="173"/>
      <c r="F67" s="304">
        <f>F62*1.5*0.8*0.4</f>
        <v>97.94880000000002</v>
      </c>
      <c r="G67" s="305"/>
      <c r="H67" s="489"/>
    </row>
    <row r="68" spans="1:8" s="172" customFormat="1" ht="18.75" x14ac:dyDescent="0.35">
      <c r="B68" s="278">
        <v>27.1</v>
      </c>
      <c r="C68" s="306"/>
      <c r="D68" s="4" t="s">
        <v>203</v>
      </c>
      <c r="E68" s="113" t="s">
        <v>40</v>
      </c>
      <c r="F68" s="110">
        <f>F67*0.2</f>
        <v>19.589760000000005</v>
      </c>
      <c r="G68" s="56"/>
      <c r="H68" s="20">
        <f t="shared" ref="H68:H69" si="7">G68*F68</f>
        <v>0</v>
      </c>
    </row>
    <row r="69" spans="1:8" s="172" customFormat="1" ht="18.75" x14ac:dyDescent="0.35">
      <c r="B69" s="278">
        <v>27.2</v>
      </c>
      <c r="C69" s="307"/>
      <c r="D69" s="4" t="s">
        <v>204</v>
      </c>
      <c r="E69" s="113" t="s">
        <v>40</v>
      </c>
      <c r="F69" s="110">
        <f>F67*0.8</f>
        <v>78.359040000000022</v>
      </c>
      <c r="G69" s="56"/>
      <c r="H69" s="20">
        <f t="shared" si="7"/>
        <v>0</v>
      </c>
    </row>
    <row r="70" spans="1:8" s="172" customFormat="1" ht="18.75" x14ac:dyDescent="0.35">
      <c r="B70" s="278">
        <v>28</v>
      </c>
      <c r="C70" s="296"/>
      <c r="D70" s="4" t="s">
        <v>205</v>
      </c>
      <c r="E70" s="113" t="s">
        <v>39</v>
      </c>
      <c r="F70" s="110">
        <f>F62*0.8</f>
        <v>163.24800000000005</v>
      </c>
      <c r="G70" s="56"/>
      <c r="H70" s="20">
        <f t="shared" ref="H70:H75" si="8">F70*G70</f>
        <v>0</v>
      </c>
    </row>
    <row r="71" spans="1:8" s="172" customFormat="1" ht="56.25" x14ac:dyDescent="0.35">
      <c r="B71" s="278">
        <v>29</v>
      </c>
      <c r="C71" s="296"/>
      <c r="D71" s="4" t="s">
        <v>167</v>
      </c>
      <c r="E71" s="113" t="s">
        <v>40</v>
      </c>
      <c r="F71" s="110">
        <f>F62*0.8*1.5-F62*0.3*0.8-F62*0.315*0.315*3.14/4</f>
        <v>180.00303500250007</v>
      </c>
      <c r="G71" s="56"/>
      <c r="H71" s="20">
        <f t="shared" si="8"/>
        <v>0</v>
      </c>
    </row>
    <row r="72" spans="1:8" s="172" customFormat="1" ht="56.25" x14ac:dyDescent="0.35">
      <c r="B72" s="278">
        <v>30</v>
      </c>
      <c r="C72" s="296"/>
      <c r="D72" s="4" t="s">
        <v>168</v>
      </c>
      <c r="E72" s="113" t="s">
        <v>40</v>
      </c>
      <c r="F72" s="110">
        <f>F64+F67-F62*0.8*0.715-F62*0.8*0.3</f>
        <v>79.175279999999987</v>
      </c>
      <c r="G72" s="56"/>
      <c r="H72" s="20">
        <f t="shared" si="8"/>
        <v>0</v>
      </c>
    </row>
    <row r="73" spans="1:8" s="172" customFormat="1" ht="37.5" x14ac:dyDescent="0.35">
      <c r="B73" s="278">
        <v>31</v>
      </c>
      <c r="C73" s="296"/>
      <c r="D73" s="4" t="s">
        <v>169</v>
      </c>
      <c r="E73" s="113" t="s">
        <v>39</v>
      </c>
      <c r="F73" s="110">
        <f>2*2*10</f>
        <v>40</v>
      </c>
      <c r="G73" s="56"/>
      <c r="H73" s="20">
        <f t="shared" si="8"/>
        <v>0</v>
      </c>
    </row>
    <row r="74" spans="1:8" s="172" customFormat="1" ht="18.75" x14ac:dyDescent="0.35">
      <c r="B74" s="278">
        <v>32</v>
      </c>
      <c r="C74" s="308"/>
      <c r="D74" s="4" t="s">
        <v>206</v>
      </c>
      <c r="E74" s="113" t="s">
        <v>40</v>
      </c>
      <c r="F74" s="110">
        <f>(F64+F67)*1.15-(F62*0.315*0.315/4)-F71</f>
        <v>96.537801622499927</v>
      </c>
      <c r="G74" s="56"/>
      <c r="H74" s="20">
        <f t="shared" si="8"/>
        <v>0</v>
      </c>
    </row>
    <row r="75" spans="1:8" s="172" customFormat="1" ht="113.25" thickBot="1" x14ac:dyDescent="0.4">
      <c r="B75" s="289">
        <v>33</v>
      </c>
      <c r="C75" s="309"/>
      <c r="D75" s="257" t="s">
        <v>170</v>
      </c>
      <c r="E75" s="310" t="s">
        <v>38</v>
      </c>
      <c r="F75" s="112">
        <f>89.78-53.95+494.15-438.96</f>
        <v>91.020000000000039</v>
      </c>
      <c r="G75" s="44"/>
      <c r="H75" s="41">
        <f t="shared" si="8"/>
        <v>0</v>
      </c>
    </row>
    <row r="76" spans="1:8" s="172" customFormat="1" ht="18.75" customHeight="1" thickBot="1" x14ac:dyDescent="0.4">
      <c r="B76" s="445" t="s">
        <v>207</v>
      </c>
      <c r="C76" s="430"/>
      <c r="D76" s="430"/>
      <c r="E76" s="430"/>
      <c r="F76" s="430"/>
      <c r="G76" s="431"/>
      <c r="H76" s="103">
        <f>SUM(H53:H75)</f>
        <v>0</v>
      </c>
    </row>
    <row r="77" spans="1:8" s="172" customFormat="1" ht="19.5" customHeight="1" x14ac:dyDescent="0.25">
      <c r="A77" s="179"/>
      <c r="B77" s="381"/>
      <c r="C77" s="311"/>
      <c r="D77" s="180" t="s">
        <v>208</v>
      </c>
      <c r="E77" s="312"/>
      <c r="F77" s="313"/>
      <c r="G77" s="314"/>
      <c r="H77" s="490"/>
    </row>
    <row r="78" spans="1:8" s="172" customFormat="1" ht="57" customHeight="1" x14ac:dyDescent="0.25">
      <c r="A78" s="179"/>
      <c r="B78" s="444">
        <v>34</v>
      </c>
      <c r="C78" s="428"/>
      <c r="D78" s="4" t="s">
        <v>171</v>
      </c>
      <c r="E78" s="315"/>
      <c r="F78" s="316"/>
      <c r="G78" s="317"/>
      <c r="H78" s="491"/>
    </row>
    <row r="79" spans="1:8" s="172" customFormat="1" ht="18.75" x14ac:dyDescent="0.25">
      <c r="A79" s="179"/>
      <c r="B79" s="444"/>
      <c r="C79" s="429"/>
      <c r="D79" s="4" t="s">
        <v>172</v>
      </c>
      <c r="E79" s="85" t="s">
        <v>38</v>
      </c>
      <c r="F79" s="318">
        <f>F62</f>
        <v>204.06000000000003</v>
      </c>
      <c r="G79" s="319"/>
      <c r="H79" s="492">
        <f t="shared" ref="H79:H87" si="9">G79*F79</f>
        <v>0</v>
      </c>
    </row>
    <row r="80" spans="1:8" s="172" customFormat="1" ht="112.5" x14ac:dyDescent="0.25">
      <c r="A80" s="179"/>
      <c r="B80" s="382">
        <v>35</v>
      </c>
      <c r="C80" s="177"/>
      <c r="D80" s="4" t="s">
        <v>173</v>
      </c>
      <c r="E80" s="85" t="s">
        <v>41</v>
      </c>
      <c r="F80" s="320">
        <v>1</v>
      </c>
      <c r="G80" s="321"/>
      <c r="H80" s="493">
        <f t="shared" si="9"/>
        <v>0</v>
      </c>
    </row>
    <row r="81" spans="1:8" s="172" customFormat="1" ht="75" x14ac:dyDescent="0.25">
      <c r="A81" s="179"/>
      <c r="B81" s="382">
        <v>36</v>
      </c>
      <c r="C81" s="177"/>
      <c r="D81" s="4" t="s">
        <v>174</v>
      </c>
      <c r="E81" s="85" t="s">
        <v>41</v>
      </c>
      <c r="F81" s="320">
        <v>1</v>
      </c>
      <c r="G81" s="321"/>
      <c r="H81" s="493">
        <f t="shared" si="9"/>
        <v>0</v>
      </c>
    </row>
    <row r="82" spans="1:8" s="172" customFormat="1" ht="112.5" x14ac:dyDescent="0.25">
      <c r="A82" s="179"/>
      <c r="B82" s="382">
        <v>37</v>
      </c>
      <c r="C82" s="177"/>
      <c r="D82" s="4" t="s">
        <v>175</v>
      </c>
      <c r="E82" s="85" t="s">
        <v>41</v>
      </c>
      <c r="F82" s="320">
        <v>1</v>
      </c>
      <c r="G82" s="321"/>
      <c r="H82" s="493">
        <f t="shared" si="9"/>
        <v>0</v>
      </c>
    </row>
    <row r="83" spans="1:8" s="172" customFormat="1" ht="93.75" x14ac:dyDescent="0.25">
      <c r="A83" s="179"/>
      <c r="B83" s="382">
        <v>38</v>
      </c>
      <c r="C83" s="178"/>
      <c r="D83" s="4" t="s">
        <v>176</v>
      </c>
      <c r="E83" s="85" t="s">
        <v>41</v>
      </c>
      <c r="F83" s="320">
        <v>1</v>
      </c>
      <c r="G83" s="321"/>
      <c r="H83" s="493">
        <f t="shared" si="9"/>
        <v>0</v>
      </c>
    </row>
    <row r="84" spans="1:8" s="172" customFormat="1" ht="112.5" x14ac:dyDescent="0.25">
      <c r="A84" s="179"/>
      <c r="B84" s="382">
        <v>39</v>
      </c>
      <c r="C84" s="177"/>
      <c r="D84" s="4" t="s">
        <v>177</v>
      </c>
      <c r="E84" s="85" t="s">
        <v>41</v>
      </c>
      <c r="F84" s="320">
        <v>1</v>
      </c>
      <c r="G84" s="321"/>
      <c r="H84" s="493">
        <f t="shared" si="9"/>
        <v>0</v>
      </c>
    </row>
    <row r="85" spans="1:8" s="172" customFormat="1" ht="75" x14ac:dyDescent="0.25">
      <c r="A85" s="179"/>
      <c r="B85" s="382">
        <v>40</v>
      </c>
      <c r="C85" s="177"/>
      <c r="D85" s="4" t="s">
        <v>178</v>
      </c>
      <c r="E85" s="85" t="s">
        <v>41</v>
      </c>
      <c r="F85" s="320">
        <v>1</v>
      </c>
      <c r="G85" s="321"/>
      <c r="H85" s="493">
        <f t="shared" si="9"/>
        <v>0</v>
      </c>
    </row>
    <row r="86" spans="1:8" s="172" customFormat="1" ht="75" x14ac:dyDescent="0.25">
      <c r="A86" s="179"/>
      <c r="B86" s="382">
        <v>41</v>
      </c>
      <c r="C86" s="178"/>
      <c r="D86" s="4" t="s">
        <v>179</v>
      </c>
      <c r="E86" s="85" t="s">
        <v>41</v>
      </c>
      <c r="F86" s="320">
        <v>1</v>
      </c>
      <c r="G86" s="321"/>
      <c r="H86" s="493">
        <f t="shared" si="9"/>
        <v>0</v>
      </c>
    </row>
    <row r="87" spans="1:8" s="172" customFormat="1" ht="38.25" thickBot="1" x14ac:dyDescent="0.3">
      <c r="A87" s="179"/>
      <c r="B87" s="383">
        <v>42</v>
      </c>
      <c r="C87" s="177"/>
      <c r="D87" s="4" t="s">
        <v>180</v>
      </c>
      <c r="E87" s="85" t="s">
        <v>41</v>
      </c>
      <c r="F87" s="320">
        <v>12</v>
      </c>
      <c r="G87" s="321"/>
      <c r="H87" s="494">
        <f t="shared" si="9"/>
        <v>0</v>
      </c>
    </row>
    <row r="88" spans="1:8" s="172" customFormat="1" ht="16.149999999999999" customHeight="1" thickBot="1" x14ac:dyDescent="0.35">
      <c r="A88" s="179"/>
      <c r="B88" s="322"/>
      <c r="C88" s="430" t="s">
        <v>209</v>
      </c>
      <c r="D88" s="430"/>
      <c r="E88" s="430"/>
      <c r="F88" s="430"/>
      <c r="G88" s="430"/>
      <c r="H88" s="495">
        <f>SUM(H79:H87)</f>
        <v>0</v>
      </c>
    </row>
    <row r="89" spans="1:8" s="172" customFormat="1" ht="15.75" customHeight="1" x14ac:dyDescent="0.25">
      <c r="A89" s="179"/>
      <c r="B89" s="323"/>
      <c r="C89" s="324"/>
      <c r="D89" s="180" t="s">
        <v>210</v>
      </c>
      <c r="E89" s="325"/>
      <c r="F89" s="326"/>
      <c r="G89" s="327"/>
      <c r="H89" s="496"/>
    </row>
    <row r="90" spans="1:8" s="172" customFormat="1" ht="71.45" customHeight="1" x14ac:dyDescent="0.25">
      <c r="A90" s="179"/>
      <c r="B90" s="382">
        <v>43</v>
      </c>
      <c r="C90" s="328"/>
      <c r="D90" s="4" t="s">
        <v>181</v>
      </c>
      <c r="E90" s="85" t="s">
        <v>38</v>
      </c>
      <c r="F90" s="318">
        <v>431.09</v>
      </c>
      <c r="G90" s="321"/>
      <c r="H90" s="497">
        <f>F90*G90</f>
        <v>0</v>
      </c>
    </row>
    <row r="91" spans="1:8" s="172" customFormat="1" ht="168.75" x14ac:dyDescent="0.25">
      <c r="A91" s="179"/>
      <c r="B91" s="382">
        <v>44</v>
      </c>
      <c r="C91" s="329"/>
      <c r="D91" s="4" t="s">
        <v>182</v>
      </c>
      <c r="E91" s="85" t="s">
        <v>41</v>
      </c>
      <c r="F91" s="320">
        <v>12</v>
      </c>
      <c r="G91" s="321"/>
      <c r="H91" s="493">
        <f t="shared" ref="H91:H92" si="10">G91*F91</f>
        <v>0</v>
      </c>
    </row>
    <row r="92" spans="1:8" s="172" customFormat="1" ht="37.5" x14ac:dyDescent="0.25">
      <c r="A92" s="179"/>
      <c r="B92" s="382">
        <v>45</v>
      </c>
      <c r="C92" s="329"/>
      <c r="D92" s="4" t="s">
        <v>183</v>
      </c>
      <c r="E92" s="85" t="s">
        <v>41</v>
      </c>
      <c r="F92" s="320">
        <v>8</v>
      </c>
      <c r="G92" s="321"/>
      <c r="H92" s="498">
        <f t="shared" si="10"/>
        <v>0</v>
      </c>
    </row>
    <row r="93" spans="1:8" s="172" customFormat="1" ht="112.5" x14ac:dyDescent="0.25">
      <c r="A93" s="179"/>
      <c r="B93" s="382">
        <v>46</v>
      </c>
      <c r="C93" s="181"/>
      <c r="D93" s="4" t="s">
        <v>184</v>
      </c>
      <c r="E93" s="85"/>
      <c r="F93" s="320"/>
      <c r="G93" s="321"/>
      <c r="H93" s="493"/>
    </row>
    <row r="94" spans="1:8" s="172" customFormat="1" ht="18.75" customHeight="1" x14ac:dyDescent="0.25">
      <c r="A94" s="179"/>
      <c r="B94" s="382">
        <v>46.1</v>
      </c>
      <c r="C94" s="188"/>
      <c r="D94" s="4" t="s">
        <v>185</v>
      </c>
      <c r="E94" s="85" t="s">
        <v>40</v>
      </c>
      <c r="F94" s="320">
        <f>7.6*1*0.2</f>
        <v>1.52</v>
      </c>
      <c r="G94" s="321"/>
      <c r="H94" s="493">
        <f t="shared" ref="H94:H98" si="11">G94*F94</f>
        <v>0</v>
      </c>
    </row>
    <row r="95" spans="1:8" s="172" customFormat="1" ht="21" customHeight="1" x14ac:dyDescent="0.25">
      <c r="A95" s="179"/>
      <c r="B95" s="382">
        <v>46.2</v>
      </c>
      <c r="C95" s="182"/>
      <c r="D95" s="4" t="s">
        <v>186</v>
      </c>
      <c r="E95" s="85" t="s">
        <v>40</v>
      </c>
      <c r="F95" s="320">
        <f>7.2*2*1*0.2+1*2*1*0.2</f>
        <v>3.2800000000000002</v>
      </c>
      <c r="G95" s="321"/>
      <c r="H95" s="493">
        <f t="shared" si="11"/>
        <v>0</v>
      </c>
    </row>
    <row r="96" spans="1:8" s="172" customFormat="1" ht="18.75" customHeight="1" x14ac:dyDescent="0.25">
      <c r="A96" s="179"/>
      <c r="B96" s="382">
        <v>46.3</v>
      </c>
      <c r="C96" s="181"/>
      <c r="D96" s="4" t="s">
        <v>187</v>
      </c>
      <c r="E96" s="85" t="s">
        <v>40</v>
      </c>
      <c r="F96" s="320">
        <f>1*7.6*0.1</f>
        <v>0.76</v>
      </c>
      <c r="G96" s="321"/>
      <c r="H96" s="493">
        <f t="shared" si="11"/>
        <v>0</v>
      </c>
    </row>
    <row r="97" spans="1:8" s="172" customFormat="1" ht="18.75" x14ac:dyDescent="0.25">
      <c r="A97" s="179"/>
      <c r="B97" s="382">
        <v>46.4</v>
      </c>
      <c r="C97" s="181"/>
      <c r="D97" s="4" t="s">
        <v>188</v>
      </c>
      <c r="E97" s="85" t="s">
        <v>40</v>
      </c>
      <c r="F97" s="320">
        <f>0.76</f>
        <v>0.76</v>
      </c>
      <c r="G97" s="321"/>
      <c r="H97" s="493">
        <f t="shared" si="11"/>
        <v>0</v>
      </c>
    </row>
    <row r="98" spans="1:8" s="172" customFormat="1" ht="18.75" x14ac:dyDescent="0.25">
      <c r="A98" s="179"/>
      <c r="B98" s="382">
        <v>46.5</v>
      </c>
      <c r="C98" s="188"/>
      <c r="D98" s="4" t="s">
        <v>189</v>
      </c>
      <c r="E98" s="85" t="s">
        <v>190</v>
      </c>
      <c r="F98" s="320">
        <f>(7.2*2*1+1*2*1+7.6*2*1)*1.2*5.33</f>
        <v>202.11359999999996</v>
      </c>
      <c r="G98" s="321"/>
      <c r="H98" s="493">
        <f t="shared" si="11"/>
        <v>0</v>
      </c>
    </row>
    <row r="99" spans="1:8" s="172" customFormat="1" ht="93.75" x14ac:dyDescent="0.25">
      <c r="A99" s="179"/>
      <c r="B99" s="382">
        <v>47</v>
      </c>
      <c r="C99" s="181"/>
      <c r="D99" s="4" t="s">
        <v>375</v>
      </c>
      <c r="E99" s="85"/>
      <c r="F99" s="320"/>
      <c r="G99" s="321"/>
      <c r="H99" s="493"/>
    </row>
    <row r="100" spans="1:8" s="172" customFormat="1" ht="18.75" x14ac:dyDescent="0.25">
      <c r="A100" s="179"/>
      <c r="B100" s="382">
        <v>47.1</v>
      </c>
      <c r="C100" s="181"/>
      <c r="D100" s="4" t="s">
        <v>191</v>
      </c>
      <c r="E100" s="85" t="s">
        <v>40</v>
      </c>
      <c r="F100" s="320">
        <f>9.6*1*0.2</f>
        <v>1.92</v>
      </c>
      <c r="G100" s="321"/>
      <c r="H100" s="493">
        <f t="shared" ref="H100:H104" si="12">G100*F100</f>
        <v>0</v>
      </c>
    </row>
    <row r="101" spans="1:8" s="172" customFormat="1" ht="18.75" x14ac:dyDescent="0.25">
      <c r="A101" s="179"/>
      <c r="B101" s="382">
        <v>47.2</v>
      </c>
      <c r="C101" s="188"/>
      <c r="D101" s="4" t="s">
        <v>192</v>
      </c>
      <c r="E101" s="85" t="s">
        <v>40</v>
      </c>
      <c r="F101" s="320">
        <f>9.2*2*1*0.2+1*1*2*0.2</f>
        <v>4.08</v>
      </c>
      <c r="G101" s="321"/>
      <c r="H101" s="493">
        <f t="shared" si="12"/>
        <v>0</v>
      </c>
    </row>
    <row r="102" spans="1:8" s="172" customFormat="1" ht="18.75" x14ac:dyDescent="0.25">
      <c r="A102" s="179"/>
      <c r="B102" s="382">
        <v>47.3</v>
      </c>
      <c r="C102" s="188"/>
      <c r="D102" s="4" t="s">
        <v>193</v>
      </c>
      <c r="E102" s="85" t="s">
        <v>40</v>
      </c>
      <c r="F102" s="320">
        <f>9.6*0.1</f>
        <v>0.96</v>
      </c>
      <c r="G102" s="321"/>
      <c r="H102" s="493">
        <f t="shared" si="12"/>
        <v>0</v>
      </c>
    </row>
    <row r="103" spans="1:8" s="172" customFormat="1" ht="18.75" x14ac:dyDescent="0.25">
      <c r="A103" s="179"/>
      <c r="B103" s="382">
        <v>47.4</v>
      </c>
      <c r="C103" s="182"/>
      <c r="D103" s="4" t="s">
        <v>194</v>
      </c>
      <c r="E103" s="85" t="s">
        <v>40</v>
      </c>
      <c r="F103" s="320">
        <f>1*9.6*0.1</f>
        <v>0.96</v>
      </c>
      <c r="G103" s="321"/>
      <c r="H103" s="493">
        <f t="shared" si="12"/>
        <v>0</v>
      </c>
    </row>
    <row r="104" spans="1:8" s="172" customFormat="1" ht="18.75" x14ac:dyDescent="0.25">
      <c r="A104" s="179"/>
      <c r="B104" s="382">
        <v>47.5</v>
      </c>
      <c r="C104" s="188"/>
      <c r="D104" s="4" t="s">
        <v>195</v>
      </c>
      <c r="E104" s="85" t="s">
        <v>190</v>
      </c>
      <c r="F104" s="320">
        <f>(9.6*2*1+1*2*1+9.2*1*2)*1.2*5.33</f>
        <v>253.28159999999994</v>
      </c>
      <c r="G104" s="321"/>
      <c r="H104" s="493">
        <f t="shared" si="12"/>
        <v>0</v>
      </c>
    </row>
    <row r="105" spans="1:8" s="172" customFormat="1" ht="93.75" x14ac:dyDescent="0.25">
      <c r="A105" s="179"/>
      <c r="B105" s="382">
        <v>48</v>
      </c>
      <c r="C105" s="188"/>
      <c r="D105" s="4" t="s">
        <v>376</v>
      </c>
      <c r="E105" s="85"/>
      <c r="F105" s="320"/>
      <c r="G105" s="321"/>
      <c r="H105" s="493"/>
    </row>
    <row r="106" spans="1:8" s="172" customFormat="1" ht="18.75" x14ac:dyDescent="0.25">
      <c r="A106" s="179"/>
      <c r="B106" s="382">
        <v>48.1</v>
      </c>
      <c r="C106" s="182"/>
      <c r="D106" s="4" t="s">
        <v>196</v>
      </c>
      <c r="E106" s="85" t="s">
        <v>40</v>
      </c>
      <c r="F106" s="320">
        <f>7.2*1*0.2</f>
        <v>1.4400000000000002</v>
      </c>
      <c r="G106" s="321"/>
      <c r="H106" s="493">
        <f t="shared" ref="H106:H111" si="13">G106*F106</f>
        <v>0</v>
      </c>
    </row>
    <row r="107" spans="1:8" s="172" customFormat="1" ht="18.75" x14ac:dyDescent="0.25">
      <c r="A107" s="179"/>
      <c r="B107" s="382">
        <v>48.2</v>
      </c>
      <c r="C107" s="181"/>
      <c r="D107" s="4" t="s">
        <v>197</v>
      </c>
      <c r="E107" s="85" t="s">
        <v>40</v>
      </c>
      <c r="F107" s="320">
        <f>7*2*1*0.2+1*2*1*0.2</f>
        <v>3.2</v>
      </c>
      <c r="G107" s="321"/>
      <c r="H107" s="493">
        <f t="shared" si="13"/>
        <v>0</v>
      </c>
    </row>
    <row r="108" spans="1:8" s="172" customFormat="1" ht="18.75" x14ac:dyDescent="0.25">
      <c r="A108" s="179"/>
      <c r="B108" s="382">
        <v>48.3</v>
      </c>
      <c r="C108" s="181"/>
      <c r="D108" s="4" t="s">
        <v>198</v>
      </c>
      <c r="E108" s="85" t="s">
        <v>40</v>
      </c>
      <c r="F108" s="320">
        <f>1*7.6*0.1</f>
        <v>0.76</v>
      </c>
      <c r="G108" s="321"/>
      <c r="H108" s="493">
        <f t="shared" si="13"/>
        <v>0</v>
      </c>
    </row>
    <row r="109" spans="1:8" s="172" customFormat="1" ht="18.75" x14ac:dyDescent="0.25">
      <c r="A109" s="179"/>
      <c r="B109" s="382">
        <v>48.4</v>
      </c>
      <c r="C109" s="188"/>
      <c r="D109" s="4" t="s">
        <v>199</v>
      </c>
      <c r="E109" s="85" t="s">
        <v>40</v>
      </c>
      <c r="F109" s="320">
        <f>0.76</f>
        <v>0.76</v>
      </c>
      <c r="G109" s="321"/>
      <c r="H109" s="493">
        <f t="shared" si="13"/>
        <v>0</v>
      </c>
    </row>
    <row r="110" spans="1:8" s="172" customFormat="1" ht="18.75" x14ac:dyDescent="0.25">
      <c r="A110" s="179"/>
      <c r="B110" s="382">
        <v>48.5</v>
      </c>
      <c r="C110" s="183"/>
      <c r="D110" s="4" t="s">
        <v>200</v>
      </c>
      <c r="E110" s="85" t="s">
        <v>190</v>
      </c>
      <c r="F110" s="320">
        <f>(7.2*2*1+1*2*1+6.8*2*1)*1.2*5.33</f>
        <v>191.88</v>
      </c>
      <c r="G110" s="321"/>
      <c r="H110" s="493">
        <f t="shared" si="13"/>
        <v>0</v>
      </c>
    </row>
    <row r="111" spans="1:8" s="172" customFormat="1" ht="113.25" thickBot="1" x14ac:dyDescent="0.3">
      <c r="A111" s="179"/>
      <c r="B111" s="383">
        <v>49</v>
      </c>
      <c r="C111" s="174"/>
      <c r="D111" s="257" t="s">
        <v>201</v>
      </c>
      <c r="E111" s="330" t="s">
        <v>38</v>
      </c>
      <c r="F111" s="331">
        <f>445.94-438.96</f>
        <v>6.9800000000000182</v>
      </c>
      <c r="G111" s="332"/>
      <c r="H111" s="494">
        <f t="shared" si="13"/>
        <v>0</v>
      </c>
    </row>
    <row r="112" spans="1:8" s="172" customFormat="1" ht="18.600000000000001" customHeight="1" thickBot="1" x14ac:dyDescent="0.35">
      <c r="A112" s="179"/>
      <c r="B112" s="430" t="s">
        <v>211</v>
      </c>
      <c r="C112" s="430"/>
      <c r="D112" s="430"/>
      <c r="E112" s="430"/>
      <c r="F112" s="430"/>
      <c r="G112" s="431"/>
      <c r="H112" s="495">
        <f>SUM(H90:H111)</f>
        <v>0</v>
      </c>
    </row>
    <row r="113" spans="1:37" s="162" customFormat="1" ht="21.75" customHeight="1" thickBot="1" x14ac:dyDescent="0.4">
      <c r="A113" s="388"/>
      <c r="B113" s="416" t="s">
        <v>215</v>
      </c>
      <c r="C113" s="416"/>
      <c r="D113" s="416"/>
      <c r="E113" s="416"/>
      <c r="F113" s="416"/>
      <c r="G113" s="417"/>
      <c r="H113" s="33">
        <f>H76+H88+H112</f>
        <v>0</v>
      </c>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row>
    <row r="114" spans="1:37" ht="18.75" x14ac:dyDescent="0.35">
      <c r="A114" s="389"/>
      <c r="B114" s="384"/>
      <c r="C114" s="186"/>
      <c r="D114" s="135" t="s">
        <v>216</v>
      </c>
      <c r="E114" s="333"/>
      <c r="F114" s="166"/>
      <c r="G114" s="334"/>
      <c r="H114" s="499"/>
      <c r="J114"/>
      <c r="K114"/>
      <c r="L114"/>
      <c r="M114"/>
      <c r="N114"/>
      <c r="O114"/>
      <c r="P114"/>
      <c r="Q114"/>
      <c r="R114"/>
      <c r="S114"/>
      <c r="T114"/>
      <c r="U114"/>
      <c r="V114"/>
      <c r="W114"/>
      <c r="X114"/>
      <c r="Y114"/>
      <c r="Z114"/>
      <c r="AA114"/>
      <c r="AB114"/>
      <c r="AC114"/>
      <c r="AD114"/>
      <c r="AE114"/>
      <c r="AF114"/>
      <c r="AG114"/>
      <c r="AH114"/>
      <c r="AI114"/>
      <c r="AJ114"/>
      <c r="AK114"/>
    </row>
    <row r="115" spans="1:37" ht="18.75" x14ac:dyDescent="0.35">
      <c r="A115" s="389"/>
      <c r="B115" s="385"/>
      <c r="C115" s="124"/>
      <c r="D115" s="187" t="s">
        <v>217</v>
      </c>
      <c r="E115" s="213"/>
      <c r="F115" s="335"/>
      <c r="G115" s="336"/>
      <c r="H115" s="500"/>
      <c r="J115"/>
      <c r="K115"/>
      <c r="L115"/>
      <c r="M115"/>
      <c r="N115"/>
      <c r="O115"/>
      <c r="P115"/>
      <c r="Q115"/>
      <c r="R115"/>
      <c r="S115"/>
      <c r="T115"/>
      <c r="U115"/>
      <c r="V115"/>
      <c r="W115"/>
      <c r="X115"/>
      <c r="Y115"/>
      <c r="Z115"/>
      <c r="AA115"/>
      <c r="AB115"/>
      <c r="AC115"/>
      <c r="AD115"/>
      <c r="AE115"/>
      <c r="AF115"/>
      <c r="AG115"/>
      <c r="AH115"/>
      <c r="AI115"/>
      <c r="AJ115"/>
      <c r="AK115"/>
    </row>
    <row r="116" spans="1:37" ht="56.25" x14ac:dyDescent="0.35">
      <c r="A116" s="389"/>
      <c r="B116" s="386">
        <v>50</v>
      </c>
      <c r="C116" s="249" t="s">
        <v>363</v>
      </c>
      <c r="D116" s="4" t="s">
        <v>105</v>
      </c>
      <c r="E116" s="198" t="s">
        <v>55</v>
      </c>
      <c r="F116" s="113">
        <v>4</v>
      </c>
      <c r="G116" s="105"/>
      <c r="H116" s="20">
        <f t="shared" ref="H116" si="14">F116*G116</f>
        <v>0</v>
      </c>
      <c r="I116"/>
      <c r="J116"/>
      <c r="K116"/>
      <c r="L116"/>
      <c r="M116"/>
      <c r="N116"/>
      <c r="O116"/>
      <c r="P116"/>
      <c r="Q116"/>
      <c r="R116"/>
      <c r="S116"/>
      <c r="T116"/>
      <c r="U116"/>
      <c r="V116"/>
      <c r="W116"/>
      <c r="X116"/>
      <c r="Y116"/>
      <c r="Z116"/>
      <c r="AA116"/>
      <c r="AB116"/>
      <c r="AC116"/>
      <c r="AD116"/>
      <c r="AE116"/>
      <c r="AF116"/>
      <c r="AG116"/>
      <c r="AH116"/>
      <c r="AI116"/>
      <c r="AJ116"/>
      <c r="AK116"/>
    </row>
    <row r="117" spans="1:37" ht="75" x14ac:dyDescent="0.35">
      <c r="A117" s="389"/>
      <c r="B117" s="386">
        <v>51</v>
      </c>
      <c r="C117" s="249" t="s">
        <v>363</v>
      </c>
      <c r="D117" s="31" t="s">
        <v>79</v>
      </c>
      <c r="E117" s="199" t="s">
        <v>55</v>
      </c>
      <c r="F117" s="113">
        <v>18</v>
      </c>
      <c r="G117" s="104"/>
      <c r="H117" s="20">
        <f t="shared" ref="H117:H122" si="15">F117*G117</f>
        <v>0</v>
      </c>
      <c r="I117"/>
      <c r="J117"/>
      <c r="K117"/>
      <c r="L117"/>
      <c r="M117"/>
      <c r="N117"/>
      <c r="O117"/>
      <c r="P117"/>
      <c r="Q117"/>
      <c r="R117"/>
      <c r="S117"/>
      <c r="T117"/>
      <c r="U117"/>
      <c r="V117"/>
      <c r="W117"/>
      <c r="X117"/>
      <c r="Y117"/>
      <c r="Z117"/>
      <c r="AA117"/>
      <c r="AB117"/>
      <c r="AC117"/>
      <c r="AD117"/>
      <c r="AE117"/>
      <c r="AF117"/>
      <c r="AG117"/>
      <c r="AH117"/>
      <c r="AI117"/>
      <c r="AJ117"/>
      <c r="AK117"/>
    </row>
    <row r="118" spans="1:37" ht="56.25" x14ac:dyDescent="0.35">
      <c r="A118" s="389"/>
      <c r="B118" s="386">
        <v>52</v>
      </c>
      <c r="C118" s="249" t="s">
        <v>363</v>
      </c>
      <c r="D118" s="4" t="s">
        <v>106</v>
      </c>
      <c r="E118" s="199" t="s">
        <v>55</v>
      </c>
      <c r="F118" s="113">
        <v>2</v>
      </c>
      <c r="G118" s="104"/>
      <c r="H118" s="20">
        <f t="shared" si="15"/>
        <v>0</v>
      </c>
      <c r="I118"/>
      <c r="J118"/>
      <c r="K118"/>
      <c r="L118"/>
      <c r="M118"/>
      <c r="N118"/>
      <c r="O118"/>
      <c r="P118"/>
      <c r="Q118"/>
      <c r="R118"/>
      <c r="S118"/>
      <c r="T118"/>
      <c r="U118"/>
      <c r="V118"/>
      <c r="W118"/>
      <c r="X118"/>
      <c r="Y118"/>
      <c r="Z118"/>
      <c r="AA118"/>
      <c r="AB118"/>
      <c r="AC118"/>
      <c r="AD118"/>
      <c r="AE118"/>
      <c r="AF118"/>
      <c r="AG118"/>
      <c r="AH118"/>
      <c r="AI118"/>
      <c r="AJ118"/>
      <c r="AK118"/>
    </row>
    <row r="119" spans="1:37" ht="56.25" x14ac:dyDescent="0.35">
      <c r="A119" s="390"/>
      <c r="B119" s="386">
        <v>53</v>
      </c>
      <c r="C119" s="249" t="s">
        <v>363</v>
      </c>
      <c r="D119" s="4" t="s">
        <v>367</v>
      </c>
      <c r="E119" s="29" t="s">
        <v>55</v>
      </c>
      <c r="F119" s="113">
        <v>6</v>
      </c>
      <c r="G119" s="104"/>
      <c r="H119" s="20">
        <f t="shared" si="15"/>
        <v>0</v>
      </c>
      <c r="I119"/>
      <c r="J119"/>
      <c r="K119"/>
      <c r="L119"/>
      <c r="M119"/>
      <c r="N119"/>
      <c r="O119"/>
      <c r="P119"/>
      <c r="Q119"/>
      <c r="R119"/>
      <c r="S119"/>
      <c r="T119"/>
      <c r="U119"/>
      <c r="V119"/>
      <c r="W119"/>
      <c r="X119"/>
      <c r="Y119"/>
      <c r="Z119"/>
      <c r="AA119"/>
      <c r="AB119"/>
      <c r="AC119"/>
      <c r="AD119"/>
      <c r="AE119"/>
      <c r="AF119"/>
      <c r="AG119"/>
      <c r="AH119"/>
      <c r="AI119"/>
      <c r="AJ119"/>
      <c r="AK119"/>
    </row>
    <row r="120" spans="1:37" ht="56.25" x14ac:dyDescent="0.35">
      <c r="A120" s="389"/>
      <c r="B120" s="387">
        <v>54</v>
      </c>
      <c r="C120" s="249" t="s">
        <v>363</v>
      </c>
      <c r="D120" s="4" t="s">
        <v>107</v>
      </c>
      <c r="E120" s="199" t="s">
        <v>109</v>
      </c>
      <c r="F120" s="113">
        <v>7</v>
      </c>
      <c r="G120" s="104"/>
      <c r="H120" s="20">
        <f t="shared" si="15"/>
        <v>0</v>
      </c>
      <c r="I120"/>
      <c r="J120"/>
      <c r="K120"/>
      <c r="L120"/>
      <c r="M120"/>
      <c r="N120"/>
      <c r="O120"/>
      <c r="P120"/>
      <c r="Q120"/>
      <c r="R120"/>
      <c r="S120"/>
      <c r="T120"/>
      <c r="U120"/>
      <c r="V120"/>
      <c r="W120"/>
      <c r="X120"/>
      <c r="Y120"/>
      <c r="Z120"/>
      <c r="AA120"/>
      <c r="AB120"/>
      <c r="AC120"/>
      <c r="AD120"/>
      <c r="AE120"/>
      <c r="AF120"/>
      <c r="AG120"/>
      <c r="AH120"/>
      <c r="AI120"/>
      <c r="AJ120"/>
      <c r="AK120"/>
    </row>
    <row r="121" spans="1:37" ht="75" x14ac:dyDescent="0.35">
      <c r="B121" s="30">
        <v>55</v>
      </c>
      <c r="C121" s="249" t="s">
        <v>363</v>
      </c>
      <c r="D121" s="31" t="s">
        <v>85</v>
      </c>
      <c r="E121" s="198" t="s">
        <v>38</v>
      </c>
      <c r="F121" s="114">
        <v>114</v>
      </c>
      <c r="G121" s="105"/>
      <c r="H121" s="38">
        <f t="shared" si="15"/>
        <v>0</v>
      </c>
      <c r="I121"/>
      <c r="J121"/>
      <c r="K121"/>
      <c r="L121"/>
      <c r="M121"/>
      <c r="N121"/>
      <c r="O121"/>
      <c r="P121"/>
      <c r="Q121"/>
      <c r="R121"/>
      <c r="S121"/>
      <c r="T121"/>
      <c r="U121"/>
      <c r="V121"/>
      <c r="W121"/>
      <c r="X121"/>
      <c r="Y121"/>
      <c r="Z121"/>
      <c r="AA121"/>
      <c r="AB121"/>
      <c r="AC121"/>
      <c r="AD121"/>
      <c r="AE121"/>
      <c r="AF121"/>
      <c r="AG121"/>
      <c r="AH121"/>
      <c r="AI121"/>
      <c r="AJ121"/>
      <c r="AK121"/>
    </row>
    <row r="122" spans="1:37" ht="57" thickBot="1" x14ac:dyDescent="0.4">
      <c r="B122" s="14">
        <v>56</v>
      </c>
      <c r="C122" s="249" t="s">
        <v>365</v>
      </c>
      <c r="D122" s="101" t="s">
        <v>108</v>
      </c>
      <c r="E122" s="210" t="s">
        <v>40</v>
      </c>
      <c r="F122" s="115">
        <v>3.04</v>
      </c>
      <c r="G122" s="106"/>
      <c r="H122" s="53">
        <f t="shared" si="15"/>
        <v>0</v>
      </c>
      <c r="I122"/>
      <c r="J122"/>
      <c r="K122"/>
      <c r="L122"/>
      <c r="M122"/>
      <c r="N122"/>
      <c r="O122"/>
      <c r="P122"/>
      <c r="Q122"/>
      <c r="R122"/>
      <c r="S122"/>
      <c r="T122"/>
      <c r="U122"/>
      <c r="V122"/>
      <c r="W122"/>
      <c r="X122"/>
      <c r="Y122"/>
      <c r="Z122"/>
      <c r="AA122"/>
      <c r="AB122"/>
      <c r="AC122"/>
      <c r="AD122"/>
      <c r="AE122"/>
      <c r="AF122"/>
      <c r="AG122"/>
      <c r="AH122"/>
      <c r="AI122"/>
      <c r="AJ122"/>
      <c r="AK122"/>
    </row>
    <row r="123" spans="1:37" ht="19.5" thickBot="1" x14ac:dyDescent="0.4">
      <c r="B123" s="123"/>
      <c r="C123" s="96"/>
      <c r="D123" s="418" t="s">
        <v>218</v>
      </c>
      <c r="E123" s="418"/>
      <c r="F123" s="418"/>
      <c r="G123" s="419"/>
      <c r="H123" s="103">
        <f>SUM(H116:H122)</f>
        <v>0</v>
      </c>
      <c r="I123"/>
      <c r="J123"/>
      <c r="K123"/>
      <c r="L123"/>
      <c r="M123"/>
      <c r="N123"/>
      <c r="O123"/>
      <c r="P123"/>
      <c r="Q123"/>
      <c r="R123"/>
      <c r="S123"/>
      <c r="T123"/>
      <c r="U123"/>
      <c r="V123"/>
      <c r="W123"/>
      <c r="X123"/>
      <c r="Y123"/>
      <c r="Z123"/>
      <c r="AA123"/>
      <c r="AB123"/>
      <c r="AC123"/>
      <c r="AD123"/>
      <c r="AE123"/>
      <c r="AF123"/>
      <c r="AG123"/>
      <c r="AH123"/>
      <c r="AI123"/>
      <c r="AJ123"/>
      <c r="AK123"/>
    </row>
    <row r="124" spans="1:37" ht="18.75" x14ac:dyDescent="0.35">
      <c r="B124" s="211"/>
      <c r="C124" s="212"/>
      <c r="D124" s="146" t="s">
        <v>219</v>
      </c>
      <c r="E124" s="213"/>
      <c r="F124" s="109"/>
      <c r="G124" s="57"/>
      <c r="H124" s="38"/>
      <c r="I124"/>
      <c r="J124"/>
      <c r="K124"/>
      <c r="L124"/>
      <c r="M124"/>
      <c r="N124"/>
      <c r="O124"/>
      <c r="P124"/>
      <c r="Q124"/>
      <c r="R124"/>
      <c r="S124"/>
      <c r="T124"/>
      <c r="U124"/>
      <c r="V124"/>
      <c r="W124"/>
      <c r="X124"/>
      <c r="Y124"/>
      <c r="Z124"/>
      <c r="AA124"/>
      <c r="AB124"/>
      <c r="AC124"/>
      <c r="AD124"/>
      <c r="AE124"/>
      <c r="AF124"/>
      <c r="AG124"/>
      <c r="AH124"/>
      <c r="AI124"/>
      <c r="AJ124"/>
      <c r="AK124"/>
    </row>
    <row r="125" spans="1:37" ht="57" thickBot="1" x14ac:dyDescent="0.4">
      <c r="B125" s="30">
        <v>57</v>
      </c>
      <c r="C125" s="249" t="s">
        <v>366</v>
      </c>
      <c r="D125" s="31" t="s">
        <v>97</v>
      </c>
      <c r="E125" s="198" t="s">
        <v>39</v>
      </c>
      <c r="F125" s="109">
        <v>75</v>
      </c>
      <c r="G125" s="105"/>
      <c r="H125" s="38">
        <f>F125*G125</f>
        <v>0</v>
      </c>
      <c r="I125"/>
      <c r="J125"/>
      <c r="K125"/>
      <c r="L125"/>
      <c r="M125"/>
      <c r="N125"/>
      <c r="O125"/>
      <c r="P125"/>
      <c r="Q125"/>
      <c r="R125"/>
      <c r="S125"/>
      <c r="T125"/>
      <c r="U125"/>
      <c r="V125"/>
      <c r="W125"/>
      <c r="X125"/>
      <c r="Y125"/>
      <c r="Z125"/>
      <c r="AA125"/>
      <c r="AB125"/>
      <c r="AC125"/>
      <c r="AD125"/>
      <c r="AE125"/>
      <c r="AF125"/>
      <c r="AG125"/>
      <c r="AH125"/>
      <c r="AI125"/>
      <c r="AJ125"/>
      <c r="AK125"/>
    </row>
    <row r="126" spans="1:37" ht="19.5" thickBot="1" x14ac:dyDescent="0.4">
      <c r="B126" s="47"/>
      <c r="C126" s="96"/>
      <c r="D126" s="418" t="s">
        <v>220</v>
      </c>
      <c r="E126" s="418"/>
      <c r="F126" s="418"/>
      <c r="G126" s="420"/>
      <c r="H126" s="122">
        <f>SUM(H125:H125)</f>
        <v>0</v>
      </c>
      <c r="I126"/>
      <c r="J126"/>
      <c r="K126"/>
      <c r="L126"/>
      <c r="M126"/>
      <c r="N126"/>
      <c r="O126"/>
      <c r="P126"/>
      <c r="Q126"/>
      <c r="R126"/>
      <c r="S126"/>
      <c r="T126"/>
      <c r="U126"/>
      <c r="V126"/>
      <c r="W126"/>
      <c r="X126"/>
      <c r="Y126"/>
      <c r="Z126"/>
      <c r="AA126"/>
      <c r="AB126"/>
      <c r="AC126"/>
      <c r="AD126"/>
      <c r="AE126"/>
      <c r="AF126"/>
      <c r="AG126"/>
      <c r="AH126"/>
      <c r="AI126"/>
      <c r="AJ126"/>
      <c r="AK126"/>
    </row>
    <row r="127" spans="1:37" ht="18.75" x14ac:dyDescent="0.35">
      <c r="B127" s="215"/>
      <c r="C127" s="89"/>
      <c r="D127" s="135" t="s">
        <v>221</v>
      </c>
      <c r="E127" s="207"/>
      <c r="F127" s="144"/>
      <c r="G127" s="145"/>
      <c r="H127" s="18"/>
      <c r="I127"/>
      <c r="J127"/>
      <c r="K127"/>
      <c r="L127"/>
      <c r="M127"/>
      <c r="N127"/>
      <c r="O127"/>
      <c r="P127"/>
      <c r="Q127"/>
      <c r="R127"/>
      <c r="S127"/>
      <c r="T127"/>
      <c r="U127"/>
      <c r="V127"/>
      <c r="W127"/>
      <c r="X127"/>
      <c r="Y127"/>
      <c r="Z127"/>
      <c r="AA127"/>
      <c r="AB127"/>
      <c r="AC127"/>
      <c r="AD127"/>
      <c r="AE127"/>
      <c r="AF127"/>
      <c r="AG127"/>
      <c r="AH127"/>
      <c r="AI127"/>
      <c r="AJ127"/>
      <c r="AK127"/>
    </row>
    <row r="128" spans="1:37" ht="56.25" x14ac:dyDescent="0.35">
      <c r="A128" s="1"/>
      <c r="B128" s="251">
        <v>58</v>
      </c>
      <c r="C128" s="252"/>
      <c r="D128" s="4" t="s">
        <v>368</v>
      </c>
      <c r="E128" s="29" t="s">
        <v>55</v>
      </c>
      <c r="F128" s="255">
        <v>10</v>
      </c>
      <c r="G128" s="250"/>
      <c r="H128" s="20">
        <f t="shared" ref="H128:H133" si="16">(F128*G128)</f>
        <v>0</v>
      </c>
      <c r="I128"/>
      <c r="J128"/>
      <c r="K128"/>
      <c r="L128"/>
      <c r="M128"/>
      <c r="N128"/>
      <c r="O128"/>
      <c r="P128"/>
      <c r="Q128"/>
      <c r="R128"/>
      <c r="S128"/>
      <c r="T128"/>
      <c r="U128"/>
      <c r="V128"/>
      <c r="W128"/>
      <c r="X128"/>
      <c r="Y128"/>
      <c r="Z128"/>
      <c r="AA128"/>
      <c r="AB128"/>
      <c r="AC128"/>
      <c r="AD128"/>
      <c r="AE128"/>
      <c r="AF128"/>
      <c r="AG128"/>
      <c r="AH128"/>
      <c r="AI128"/>
      <c r="AJ128"/>
      <c r="AK128"/>
    </row>
    <row r="129" spans="1:37" ht="56.25" x14ac:dyDescent="0.35">
      <c r="A129" s="1"/>
      <c r="B129" s="253">
        <v>59</v>
      </c>
      <c r="C129" s="249" t="s">
        <v>369</v>
      </c>
      <c r="D129" s="4" t="s">
        <v>370</v>
      </c>
      <c r="E129" s="29" t="s">
        <v>55</v>
      </c>
      <c r="F129" s="255">
        <v>2</v>
      </c>
      <c r="G129" s="250"/>
      <c r="H129" s="20">
        <f t="shared" si="16"/>
        <v>0</v>
      </c>
      <c r="I129"/>
      <c r="J129"/>
      <c r="K129"/>
      <c r="L129"/>
      <c r="M129"/>
      <c r="N129"/>
      <c r="O129"/>
      <c r="P129"/>
      <c r="Q129"/>
      <c r="R129"/>
      <c r="S129"/>
      <c r="T129"/>
      <c r="U129"/>
      <c r="V129"/>
      <c r="W129"/>
      <c r="X129"/>
      <c r="Y129"/>
      <c r="Z129"/>
      <c r="AA129"/>
      <c r="AB129"/>
      <c r="AC129"/>
      <c r="AD129"/>
      <c r="AE129"/>
      <c r="AF129"/>
      <c r="AG129"/>
      <c r="AH129"/>
      <c r="AI129"/>
      <c r="AJ129"/>
      <c r="AK129"/>
    </row>
    <row r="130" spans="1:37" ht="75" x14ac:dyDescent="0.35">
      <c r="A130" s="1"/>
      <c r="B130" s="253">
        <v>60</v>
      </c>
      <c r="C130" s="249" t="s">
        <v>371</v>
      </c>
      <c r="D130" s="4" t="s">
        <v>372</v>
      </c>
      <c r="E130" s="29" t="s">
        <v>55</v>
      </c>
      <c r="F130" s="255">
        <v>1</v>
      </c>
      <c r="G130" s="250"/>
      <c r="H130" s="20">
        <f t="shared" si="16"/>
        <v>0</v>
      </c>
      <c r="I130"/>
      <c r="J130"/>
      <c r="K130"/>
      <c r="L130"/>
      <c r="M130"/>
      <c r="N130"/>
      <c r="O130"/>
      <c r="P130"/>
      <c r="Q130"/>
      <c r="R130"/>
      <c r="S130"/>
      <c r="T130"/>
      <c r="U130"/>
      <c r="V130"/>
      <c r="W130"/>
      <c r="X130"/>
      <c r="Y130"/>
      <c r="Z130"/>
      <c r="AA130"/>
      <c r="AB130"/>
      <c r="AC130"/>
      <c r="AD130"/>
      <c r="AE130"/>
      <c r="AF130"/>
      <c r="AG130"/>
      <c r="AH130"/>
      <c r="AI130"/>
      <c r="AJ130"/>
      <c r="AK130"/>
    </row>
    <row r="131" spans="1:37" ht="37.5" x14ac:dyDescent="0.35">
      <c r="A131" s="1"/>
      <c r="B131" s="253">
        <v>61</v>
      </c>
      <c r="C131" s="249" t="s">
        <v>371</v>
      </c>
      <c r="D131" s="4" t="s">
        <v>373</v>
      </c>
      <c r="E131" s="29" t="s">
        <v>55</v>
      </c>
      <c r="F131" s="255">
        <v>125</v>
      </c>
      <c r="G131" s="250"/>
      <c r="H131" s="20">
        <f t="shared" si="16"/>
        <v>0</v>
      </c>
      <c r="I131"/>
      <c r="J131"/>
      <c r="K131"/>
      <c r="L131"/>
      <c r="M131"/>
      <c r="N131"/>
      <c r="O131"/>
      <c r="P131"/>
      <c r="Q131"/>
      <c r="R131"/>
      <c r="S131"/>
      <c r="T131"/>
      <c r="U131"/>
      <c r="V131"/>
      <c r="W131"/>
      <c r="X131"/>
      <c r="Y131"/>
      <c r="Z131"/>
      <c r="AA131"/>
      <c r="AB131"/>
      <c r="AC131"/>
      <c r="AD131"/>
      <c r="AE131"/>
      <c r="AF131"/>
      <c r="AG131"/>
      <c r="AH131"/>
      <c r="AI131"/>
      <c r="AJ131"/>
      <c r="AK131"/>
    </row>
    <row r="132" spans="1:37" ht="56.25" x14ac:dyDescent="0.35">
      <c r="A132" s="1"/>
      <c r="B132" s="253">
        <v>62</v>
      </c>
      <c r="C132" s="249" t="s">
        <v>371</v>
      </c>
      <c r="D132" s="4" t="s">
        <v>377</v>
      </c>
      <c r="E132" s="199" t="s">
        <v>38</v>
      </c>
      <c r="F132" s="255">
        <v>16</v>
      </c>
      <c r="G132" s="250"/>
      <c r="H132" s="20">
        <f t="shared" si="16"/>
        <v>0</v>
      </c>
      <c r="I132"/>
      <c r="J132"/>
      <c r="K132"/>
      <c r="L132"/>
      <c r="M132"/>
      <c r="N132"/>
      <c r="O132"/>
      <c r="P132"/>
      <c r="Q132"/>
      <c r="R132"/>
      <c r="S132"/>
      <c r="T132"/>
      <c r="U132"/>
      <c r="V132"/>
      <c r="W132"/>
      <c r="X132"/>
      <c r="Y132"/>
      <c r="Z132"/>
      <c r="AA132"/>
      <c r="AB132"/>
      <c r="AC132"/>
      <c r="AD132"/>
      <c r="AE132"/>
      <c r="AF132"/>
      <c r="AG132"/>
      <c r="AH132"/>
      <c r="AI132"/>
      <c r="AJ132"/>
      <c r="AK132"/>
    </row>
    <row r="133" spans="1:37" ht="56.25" x14ac:dyDescent="0.35">
      <c r="A133" s="1"/>
      <c r="B133" s="251">
        <v>63</v>
      </c>
      <c r="C133" s="252"/>
      <c r="D133" s="4" t="s">
        <v>378</v>
      </c>
      <c r="E133" s="199" t="s">
        <v>38</v>
      </c>
      <c r="F133" s="255">
        <v>40</v>
      </c>
      <c r="G133" s="250"/>
      <c r="H133" s="20">
        <f t="shared" si="16"/>
        <v>0</v>
      </c>
      <c r="I133"/>
      <c r="J133"/>
      <c r="K133"/>
      <c r="L133"/>
      <c r="M133"/>
      <c r="N133"/>
      <c r="O133"/>
      <c r="P133"/>
      <c r="Q133"/>
      <c r="R133"/>
      <c r="S133"/>
      <c r="T133"/>
      <c r="U133"/>
      <c r="V133"/>
      <c r="W133"/>
      <c r="X133"/>
      <c r="Y133"/>
      <c r="Z133"/>
      <c r="AA133"/>
      <c r="AB133"/>
      <c r="AC133"/>
      <c r="AD133"/>
      <c r="AE133"/>
      <c r="AF133"/>
      <c r="AG133"/>
      <c r="AH133"/>
      <c r="AI133"/>
      <c r="AJ133"/>
      <c r="AK133"/>
    </row>
    <row r="134" spans="1:37" ht="56.25" x14ac:dyDescent="0.35">
      <c r="A134" s="1"/>
      <c r="B134" s="251">
        <v>64</v>
      </c>
      <c r="C134" s="252"/>
      <c r="D134" s="4" t="s">
        <v>387</v>
      </c>
      <c r="E134" s="29" t="s">
        <v>40</v>
      </c>
      <c r="F134" s="255">
        <v>2</v>
      </c>
      <c r="G134" s="250"/>
      <c r="H134" s="20">
        <f>(F134*G134)</f>
        <v>0</v>
      </c>
      <c r="I134"/>
      <c r="J134"/>
      <c r="K134"/>
      <c r="L134"/>
      <c r="M134"/>
      <c r="N134"/>
      <c r="O134"/>
      <c r="P134"/>
      <c r="Q134"/>
      <c r="R134"/>
      <c r="S134"/>
      <c r="T134"/>
      <c r="U134"/>
      <c r="V134"/>
      <c r="W134"/>
      <c r="X134"/>
      <c r="Y134"/>
      <c r="Z134"/>
      <c r="AA134"/>
      <c r="AB134"/>
      <c r="AC134"/>
      <c r="AD134"/>
      <c r="AE134"/>
      <c r="AF134"/>
      <c r="AG134"/>
      <c r="AH134"/>
      <c r="AI134"/>
      <c r="AJ134"/>
      <c r="AK134"/>
    </row>
    <row r="135" spans="1:37" ht="75.75" thickBot="1" x14ac:dyDescent="0.4">
      <c r="A135" s="1"/>
      <c r="B135" s="253">
        <v>65</v>
      </c>
      <c r="C135" s="252"/>
      <c r="D135" s="4" t="s">
        <v>379</v>
      </c>
      <c r="E135" s="29" t="s">
        <v>55</v>
      </c>
      <c r="F135" s="255">
        <v>11</v>
      </c>
      <c r="G135" s="250"/>
      <c r="H135" s="20">
        <f>(F135*G135)</f>
        <v>0</v>
      </c>
      <c r="I135"/>
      <c r="J135"/>
      <c r="K135"/>
      <c r="L135"/>
      <c r="M135"/>
      <c r="N135"/>
      <c r="O135"/>
      <c r="P135"/>
      <c r="Q135"/>
      <c r="R135"/>
      <c r="S135"/>
      <c r="T135"/>
      <c r="U135"/>
      <c r="V135"/>
      <c r="W135"/>
      <c r="X135"/>
      <c r="Y135"/>
      <c r="Z135"/>
      <c r="AA135"/>
      <c r="AB135"/>
      <c r="AC135"/>
      <c r="AD135"/>
      <c r="AE135"/>
      <c r="AF135"/>
      <c r="AG135"/>
      <c r="AH135"/>
      <c r="AI135"/>
      <c r="AJ135"/>
      <c r="AK135"/>
    </row>
    <row r="136" spans="1:37" ht="19.5" customHeight="1" thickBot="1" x14ac:dyDescent="0.4">
      <c r="B136" s="47"/>
      <c r="C136" s="96"/>
      <c r="D136" s="418" t="s">
        <v>222</v>
      </c>
      <c r="E136" s="418"/>
      <c r="F136" s="418"/>
      <c r="G136" s="420"/>
      <c r="H136" s="122">
        <f>SUM(H127:H135)</f>
        <v>0</v>
      </c>
      <c r="I136"/>
      <c r="J136"/>
      <c r="K136"/>
      <c r="L136"/>
      <c r="M136"/>
      <c r="N136"/>
      <c r="O136"/>
      <c r="P136"/>
      <c r="Q136"/>
      <c r="R136"/>
      <c r="S136"/>
      <c r="T136"/>
      <c r="U136"/>
      <c r="V136"/>
      <c r="W136"/>
      <c r="X136"/>
      <c r="Y136"/>
      <c r="Z136"/>
      <c r="AA136"/>
      <c r="AB136"/>
      <c r="AC136"/>
      <c r="AD136"/>
      <c r="AE136"/>
      <c r="AF136"/>
      <c r="AG136"/>
      <c r="AH136"/>
      <c r="AI136"/>
      <c r="AJ136"/>
      <c r="AK136"/>
    </row>
    <row r="137" spans="1:37" ht="18.75" customHeight="1" thickBot="1" x14ac:dyDescent="0.4">
      <c r="B137" s="424" t="s">
        <v>223</v>
      </c>
      <c r="C137" s="425"/>
      <c r="D137" s="425"/>
      <c r="E137" s="425"/>
      <c r="F137" s="425"/>
      <c r="G137" s="426"/>
      <c r="H137" s="58">
        <f>H123+H126+H136</f>
        <v>0</v>
      </c>
      <c r="J137"/>
      <c r="K137"/>
      <c r="L137"/>
      <c r="M137"/>
      <c r="N137"/>
      <c r="O137"/>
      <c r="P137"/>
      <c r="Q137"/>
      <c r="R137"/>
      <c r="S137"/>
      <c r="T137"/>
      <c r="U137"/>
      <c r="V137"/>
      <c r="W137"/>
      <c r="X137"/>
      <c r="Y137"/>
      <c r="Z137"/>
      <c r="AA137"/>
      <c r="AB137"/>
      <c r="AC137"/>
      <c r="AD137"/>
      <c r="AE137"/>
      <c r="AF137"/>
      <c r="AG137"/>
      <c r="AH137"/>
      <c r="AI137"/>
      <c r="AJ137"/>
      <c r="AK137"/>
    </row>
    <row r="138" spans="1:37" ht="19.5" thickBot="1" x14ac:dyDescent="0.4">
      <c r="B138" s="60"/>
      <c r="E138" s="62"/>
      <c r="H138" s="42"/>
    </row>
    <row r="139" spans="1:37" ht="37.5" customHeight="1" thickBot="1" x14ac:dyDescent="0.4">
      <c r="B139" s="40"/>
      <c r="C139" s="97"/>
      <c r="D139" s="427" t="s">
        <v>224</v>
      </c>
      <c r="E139" s="427"/>
      <c r="F139" s="427"/>
      <c r="G139" s="427"/>
      <c r="H139" s="59"/>
    </row>
    <row r="140" spans="1:37" ht="18.75" x14ac:dyDescent="0.35">
      <c r="B140" s="76"/>
      <c r="C140" s="84"/>
      <c r="D140" s="77" t="s">
        <v>46</v>
      </c>
      <c r="E140" s="77"/>
      <c r="F140" s="117"/>
      <c r="G140" s="78"/>
      <c r="H140" s="79">
        <f>SUM(H30)</f>
        <v>0</v>
      </c>
    </row>
    <row r="141" spans="1:37" ht="18.75" x14ac:dyDescent="0.35">
      <c r="B141" s="13"/>
      <c r="C141" s="85"/>
      <c r="D141" s="26" t="s">
        <v>47</v>
      </c>
      <c r="E141" s="26"/>
      <c r="F141" s="118"/>
      <c r="G141" s="65"/>
      <c r="H141" s="64">
        <f>SUM(H35)</f>
        <v>0</v>
      </c>
    </row>
    <row r="142" spans="1:37" s="1" customFormat="1" ht="18.75" x14ac:dyDescent="0.25">
      <c r="B142" s="25"/>
      <c r="C142" s="98"/>
      <c r="D142" s="26" t="s">
        <v>48</v>
      </c>
      <c r="E142" s="27"/>
      <c r="F142" s="118"/>
      <c r="G142" s="65"/>
      <c r="H142" s="66">
        <f>SUM(H44)</f>
        <v>0</v>
      </c>
    </row>
    <row r="143" spans="1:37" s="1" customFormat="1" ht="18.75" x14ac:dyDescent="0.35">
      <c r="B143" s="5"/>
      <c r="C143" s="99"/>
      <c r="D143" s="27" t="s">
        <v>214</v>
      </c>
      <c r="E143" s="27"/>
      <c r="F143" s="119"/>
      <c r="G143" s="67"/>
      <c r="H143" s="64">
        <f>SUM(H50)</f>
        <v>0</v>
      </c>
    </row>
    <row r="144" spans="1:37" s="1" customFormat="1" ht="18.75" x14ac:dyDescent="0.35">
      <c r="B144" s="5"/>
      <c r="C144" s="99"/>
      <c r="D144" s="27" t="s">
        <v>213</v>
      </c>
      <c r="E144" s="27"/>
      <c r="F144" s="119"/>
      <c r="G144" s="67"/>
      <c r="H144" s="64">
        <f>H113</f>
        <v>0</v>
      </c>
    </row>
    <row r="145" spans="2:37" s="1" customFormat="1" ht="34.5" customHeight="1" thickBot="1" x14ac:dyDescent="0.3">
      <c r="B145" s="68"/>
      <c r="C145" s="100"/>
      <c r="D145" s="69" t="s">
        <v>212</v>
      </c>
      <c r="E145" s="69"/>
      <c r="F145" s="120"/>
      <c r="G145" s="70"/>
      <c r="H145" s="501">
        <f>SUM(H137)</f>
        <v>0</v>
      </c>
    </row>
    <row r="146" spans="2:37" s="1" customFormat="1" ht="24" customHeight="1" thickBot="1" x14ac:dyDescent="0.4">
      <c r="B146" s="43"/>
      <c r="C146" s="96"/>
      <c r="D146" s="421" t="s">
        <v>98</v>
      </c>
      <c r="E146" s="422"/>
      <c r="F146" s="422" t="s">
        <v>99</v>
      </c>
      <c r="G146" s="423"/>
      <c r="H146" s="72">
        <f>SUM(H140:H145)</f>
        <v>0</v>
      </c>
    </row>
    <row r="147" spans="2:37" ht="18.75" x14ac:dyDescent="0.25">
      <c r="D147" s="23" t="s">
        <v>50</v>
      </c>
      <c r="H147" s="73"/>
    </row>
    <row r="148" spans="2:37" ht="18.75" x14ac:dyDescent="0.25">
      <c r="B148" s="34"/>
      <c r="D148" s="35" t="s">
        <v>74</v>
      </c>
      <c r="E148" s="34"/>
      <c r="F148" s="121"/>
      <c r="G148" s="74"/>
      <c r="H148" s="73"/>
      <c r="I148"/>
      <c r="J148"/>
      <c r="K148"/>
      <c r="L148"/>
      <c r="M148"/>
      <c r="N148"/>
      <c r="O148"/>
      <c r="P148"/>
      <c r="Q148"/>
      <c r="R148"/>
      <c r="S148"/>
      <c r="T148"/>
      <c r="U148"/>
      <c r="V148"/>
      <c r="W148"/>
      <c r="X148"/>
      <c r="Y148"/>
      <c r="Z148"/>
      <c r="AA148"/>
      <c r="AB148"/>
      <c r="AC148"/>
      <c r="AD148"/>
      <c r="AE148"/>
      <c r="AF148"/>
      <c r="AG148"/>
      <c r="AH148"/>
      <c r="AI148"/>
      <c r="AJ148"/>
      <c r="AK148"/>
    </row>
    <row r="149" spans="2:37" ht="18.75" x14ac:dyDescent="0.25">
      <c r="B149" s="34"/>
      <c r="D149" s="35" t="s">
        <v>75</v>
      </c>
      <c r="E149" s="34"/>
      <c r="F149" s="121"/>
      <c r="G149" s="74"/>
      <c r="H149" s="73"/>
      <c r="I149"/>
      <c r="J149"/>
      <c r="K149"/>
      <c r="L149"/>
      <c r="M149"/>
      <c r="N149"/>
      <c r="O149"/>
      <c r="P149"/>
      <c r="Q149"/>
      <c r="R149"/>
      <c r="S149"/>
      <c r="T149"/>
      <c r="U149"/>
      <c r="V149"/>
      <c r="W149"/>
      <c r="X149"/>
      <c r="Y149"/>
      <c r="Z149"/>
      <c r="AA149"/>
      <c r="AB149"/>
      <c r="AC149"/>
      <c r="AD149"/>
      <c r="AE149"/>
      <c r="AF149"/>
      <c r="AG149"/>
      <c r="AH149"/>
      <c r="AI149"/>
      <c r="AJ149"/>
      <c r="AK149"/>
    </row>
    <row r="150" spans="2:37" ht="18.75" x14ac:dyDescent="0.25">
      <c r="B150" s="34"/>
      <c r="D150" s="35" t="s">
        <v>76</v>
      </c>
      <c r="E150" s="34"/>
      <c r="F150" s="121"/>
      <c r="G150" s="74"/>
      <c r="H150" s="73"/>
      <c r="I150"/>
      <c r="J150"/>
      <c r="K150"/>
      <c r="L150"/>
      <c r="M150"/>
      <c r="N150"/>
      <c r="O150"/>
      <c r="P150"/>
      <c r="Q150"/>
      <c r="R150"/>
      <c r="S150"/>
      <c r="T150"/>
      <c r="U150"/>
      <c r="V150"/>
      <c r="W150"/>
      <c r="X150"/>
      <c r="Y150"/>
      <c r="Z150"/>
      <c r="AA150"/>
      <c r="AB150"/>
      <c r="AC150"/>
      <c r="AD150"/>
      <c r="AE150"/>
      <c r="AF150"/>
      <c r="AG150"/>
      <c r="AH150"/>
      <c r="AI150"/>
      <c r="AJ150"/>
      <c r="AK150"/>
    </row>
    <row r="151" spans="2:37" ht="18.75" x14ac:dyDescent="0.25">
      <c r="H151" s="75"/>
    </row>
    <row r="153" spans="2:37" x14ac:dyDescent="0.25">
      <c r="H153" s="36"/>
    </row>
    <row r="154" spans="2:37" x14ac:dyDescent="0.25">
      <c r="H154" s="36"/>
    </row>
    <row r="155" spans="2:37" x14ac:dyDescent="0.25">
      <c r="H155" s="36"/>
    </row>
  </sheetData>
  <mergeCells count="37">
    <mergeCell ref="D6:H6"/>
    <mergeCell ref="C53:C62"/>
    <mergeCell ref="B53:B62"/>
    <mergeCell ref="B78:B79"/>
    <mergeCell ref="B76:G76"/>
    <mergeCell ref="D18:H18"/>
    <mergeCell ref="D7:H7"/>
    <mergeCell ref="D8:H8"/>
    <mergeCell ref="D9:H9"/>
    <mergeCell ref="D10:H10"/>
    <mergeCell ref="D11:H11"/>
    <mergeCell ref="D12:H12"/>
    <mergeCell ref="D13:H13"/>
    <mergeCell ref="D14:H14"/>
    <mergeCell ref="D15:H15"/>
    <mergeCell ref="D16:H16"/>
    <mergeCell ref="B1:H1"/>
    <mergeCell ref="B2:H2"/>
    <mergeCell ref="B3:H3"/>
    <mergeCell ref="C4:H4"/>
    <mergeCell ref="D5:H5"/>
    <mergeCell ref="D17:H17"/>
    <mergeCell ref="D19:H19"/>
    <mergeCell ref="D30:G30"/>
    <mergeCell ref="B35:G35"/>
    <mergeCell ref="B44:G44"/>
    <mergeCell ref="B50:G50"/>
    <mergeCell ref="D136:G136"/>
    <mergeCell ref="B137:G137"/>
    <mergeCell ref="D139:G139"/>
    <mergeCell ref="D146:G146"/>
    <mergeCell ref="D123:G123"/>
    <mergeCell ref="C78:C79"/>
    <mergeCell ref="C88:G88"/>
    <mergeCell ref="B112:G112"/>
    <mergeCell ref="B113:G113"/>
    <mergeCell ref="D126:G126"/>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Маврово и Ростуше&amp;CРеконструкција на ул.1 во с. Врбен&amp;R&amp;P/&amp;N</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217E-9534-454B-BCA3-C4856792D7BF}">
  <sheetPr>
    <pageSetUpPr fitToPage="1"/>
  </sheetPr>
  <dimension ref="A1:AK503"/>
  <sheetViews>
    <sheetView tabSelected="1" view="pageBreakPreview" zoomScale="115" zoomScaleNormal="115" zoomScaleSheetLayoutView="115" zoomScalePageLayoutView="40" workbookViewId="0">
      <selection activeCell="D496" sqref="D496:D498"/>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432" t="s">
        <v>110</v>
      </c>
      <c r="C1" s="433"/>
      <c r="D1" s="433"/>
      <c r="E1" s="433"/>
      <c r="F1" s="433"/>
      <c r="G1" s="433"/>
      <c r="H1" s="434"/>
    </row>
    <row r="2" spans="2:8" ht="19.5" thickBot="1" x14ac:dyDescent="0.3">
      <c r="B2" s="397" t="s">
        <v>0</v>
      </c>
      <c r="C2" s="398"/>
      <c r="D2" s="398"/>
      <c r="E2" s="398"/>
      <c r="F2" s="398"/>
      <c r="G2" s="398"/>
      <c r="H2" s="399"/>
    </row>
    <row r="3" spans="2:8" s="1" customFormat="1" ht="19.149999999999999" customHeight="1" thickBot="1" x14ac:dyDescent="0.3">
      <c r="B3" s="435" t="s">
        <v>226</v>
      </c>
      <c r="C3" s="436"/>
      <c r="D3" s="436"/>
      <c r="E3" s="436"/>
      <c r="F3" s="436"/>
      <c r="G3" s="436"/>
      <c r="H3" s="437"/>
    </row>
    <row r="4" spans="2:8" ht="24" customHeight="1" thickBot="1" x14ac:dyDescent="0.3">
      <c r="B4" s="149"/>
      <c r="C4" s="397" t="s">
        <v>1</v>
      </c>
      <c r="D4" s="398"/>
      <c r="E4" s="398"/>
      <c r="F4" s="398"/>
      <c r="G4" s="398"/>
      <c r="H4" s="403"/>
    </row>
    <row r="5" spans="2:8" ht="60" customHeight="1" x14ac:dyDescent="0.25">
      <c r="B5" s="12"/>
      <c r="C5" s="84" t="s">
        <v>2</v>
      </c>
      <c r="D5" s="404" t="s">
        <v>3</v>
      </c>
      <c r="E5" s="405"/>
      <c r="F5" s="405"/>
      <c r="G5" s="405"/>
      <c r="H5" s="406"/>
    </row>
    <row r="6" spans="2:8" ht="134.25" customHeight="1" x14ac:dyDescent="0.25">
      <c r="B6" s="13"/>
      <c r="C6" s="85" t="s">
        <v>4</v>
      </c>
      <c r="D6" s="407" t="s">
        <v>5</v>
      </c>
      <c r="E6" s="408"/>
      <c r="F6" s="408"/>
      <c r="G6" s="408"/>
      <c r="H6" s="409"/>
    </row>
    <row r="7" spans="2:8" ht="81" customHeight="1" x14ac:dyDescent="0.25">
      <c r="B7" s="30"/>
      <c r="C7" s="85" t="s">
        <v>6</v>
      </c>
      <c r="D7" s="392" t="s">
        <v>7</v>
      </c>
      <c r="E7" s="392"/>
      <c r="F7" s="392"/>
      <c r="G7" s="392"/>
      <c r="H7" s="393"/>
    </row>
    <row r="8" spans="2:8" ht="78.75" customHeight="1" x14ac:dyDescent="0.25">
      <c r="B8" s="30"/>
      <c r="C8" s="85" t="s">
        <v>8</v>
      </c>
      <c r="D8" s="392" t="s">
        <v>71</v>
      </c>
      <c r="E8" s="392"/>
      <c r="F8" s="392"/>
      <c r="G8" s="392"/>
      <c r="H8" s="393"/>
    </row>
    <row r="9" spans="2:8" ht="135" customHeight="1" x14ac:dyDescent="0.25">
      <c r="B9" s="30"/>
      <c r="C9" s="85" t="s">
        <v>9</v>
      </c>
      <c r="D9" s="392" t="s">
        <v>57</v>
      </c>
      <c r="E9" s="392"/>
      <c r="F9" s="392"/>
      <c r="G9" s="392"/>
      <c r="H9" s="393"/>
    </row>
    <row r="10" spans="2:8" ht="88.5" customHeight="1" x14ac:dyDescent="0.25">
      <c r="B10" s="30"/>
      <c r="C10" s="85" t="s">
        <v>10</v>
      </c>
      <c r="D10" s="392" t="s">
        <v>58</v>
      </c>
      <c r="E10" s="392"/>
      <c r="F10" s="392"/>
      <c r="G10" s="392"/>
      <c r="H10" s="393"/>
    </row>
    <row r="11" spans="2:8" ht="45" customHeight="1" x14ac:dyDescent="0.25">
      <c r="B11" s="30"/>
      <c r="C11" s="85" t="s">
        <v>11</v>
      </c>
      <c r="D11" s="392" t="s">
        <v>12</v>
      </c>
      <c r="E11" s="392"/>
      <c r="F11" s="392"/>
      <c r="G11" s="392"/>
      <c r="H11" s="393"/>
    </row>
    <row r="12" spans="2:8" ht="141" customHeight="1" x14ac:dyDescent="0.25">
      <c r="B12" s="30"/>
      <c r="C12" s="85" t="s">
        <v>13</v>
      </c>
      <c r="D12" s="392" t="s">
        <v>80</v>
      </c>
      <c r="E12" s="392"/>
      <c r="F12" s="392"/>
      <c r="G12" s="392"/>
      <c r="H12" s="393"/>
    </row>
    <row r="13" spans="2:8" ht="81.75" customHeight="1" x14ac:dyDescent="0.25">
      <c r="B13" s="30"/>
      <c r="C13" s="86" t="s">
        <v>14</v>
      </c>
      <c r="D13" s="392" t="s">
        <v>15</v>
      </c>
      <c r="E13" s="392"/>
      <c r="F13" s="392"/>
      <c r="G13" s="392"/>
      <c r="H13" s="393"/>
    </row>
    <row r="14" spans="2:8" ht="138" customHeight="1" x14ac:dyDescent="0.25">
      <c r="B14" s="30"/>
      <c r="C14" s="85" t="s">
        <v>16</v>
      </c>
      <c r="D14" s="410" t="s">
        <v>87</v>
      </c>
      <c r="E14" s="411"/>
      <c r="F14" s="411"/>
      <c r="G14" s="411"/>
      <c r="H14" s="412"/>
    </row>
    <row r="15" spans="2:8" ht="189.75" customHeight="1" x14ac:dyDescent="0.25">
      <c r="B15" s="30"/>
      <c r="C15" s="85" t="s">
        <v>17</v>
      </c>
      <c r="D15" s="392" t="s">
        <v>18</v>
      </c>
      <c r="E15" s="392"/>
      <c r="F15" s="392"/>
      <c r="G15" s="392"/>
      <c r="H15" s="393"/>
    </row>
    <row r="16" spans="2:8" ht="138" customHeight="1" x14ac:dyDescent="0.25">
      <c r="B16" s="30"/>
      <c r="C16" s="85" t="s">
        <v>19</v>
      </c>
      <c r="D16" s="407" t="s">
        <v>20</v>
      </c>
      <c r="E16" s="408"/>
      <c r="F16" s="408"/>
      <c r="G16" s="408"/>
      <c r="H16" s="409"/>
    </row>
    <row r="17" spans="2:37" ht="97.5" customHeight="1" x14ac:dyDescent="0.25">
      <c r="B17" s="30"/>
      <c r="C17" s="85" t="s">
        <v>21</v>
      </c>
      <c r="D17" s="407" t="s">
        <v>22</v>
      </c>
      <c r="E17" s="408"/>
      <c r="F17" s="408"/>
      <c r="G17" s="408"/>
      <c r="H17" s="409"/>
    </row>
    <row r="18" spans="2:37" ht="78" customHeight="1" x14ac:dyDescent="0.25">
      <c r="B18" s="30"/>
      <c r="C18" s="85" t="s">
        <v>23</v>
      </c>
      <c r="D18" s="407" t="s">
        <v>83</v>
      </c>
      <c r="E18" s="408"/>
      <c r="F18" s="408"/>
      <c r="G18" s="408"/>
      <c r="H18" s="409"/>
    </row>
    <row r="19" spans="2:37" ht="59.25" customHeight="1" thickBot="1" x14ac:dyDescent="0.3">
      <c r="B19" s="14"/>
      <c r="C19" s="87" t="s">
        <v>24</v>
      </c>
      <c r="D19" s="413" t="s">
        <v>72</v>
      </c>
      <c r="E19" s="413"/>
      <c r="F19" s="413"/>
      <c r="G19" s="413"/>
      <c r="H19" s="414"/>
    </row>
    <row r="20" spans="2:37" ht="16.5" thickBot="1" x14ac:dyDescent="0.3">
      <c r="B20" s="150"/>
      <c r="C20" s="88"/>
      <c r="D20" s="15"/>
      <c r="E20" s="15"/>
      <c r="F20" s="107"/>
      <c r="G20" s="48"/>
      <c r="H20" s="376"/>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6">
        <v>5</v>
      </c>
      <c r="G22" s="127">
        <v>6</v>
      </c>
      <c r="H22" s="128">
        <v>7</v>
      </c>
    </row>
    <row r="23" spans="2:37" ht="20.25" customHeight="1" x14ac:dyDescent="0.25">
      <c r="B23" s="13"/>
      <c r="C23" s="129"/>
      <c r="D23" s="133" t="s">
        <v>31</v>
      </c>
      <c r="E23" s="134"/>
      <c r="F23" s="130"/>
      <c r="G23" s="190"/>
      <c r="H23" s="191"/>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85"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18" t="s">
        <v>53</v>
      </c>
      <c r="E30" s="418"/>
      <c r="F30" s="418"/>
      <c r="G30" s="419"/>
      <c r="H30" s="55">
        <f>SUM(H24:H29)</f>
        <v>0</v>
      </c>
    </row>
    <row r="31" spans="2:37" s="1" customFormat="1" ht="19.149999999999999" customHeight="1" thickBot="1" x14ac:dyDescent="0.3">
      <c r="B31" s="435" t="s">
        <v>227</v>
      </c>
      <c r="C31" s="436"/>
      <c r="D31" s="436"/>
      <c r="E31" s="436"/>
      <c r="F31" s="436"/>
      <c r="G31" s="436"/>
      <c r="H31" s="437"/>
    </row>
    <row r="32" spans="2:37" s="3" customFormat="1" ht="18.75" x14ac:dyDescent="0.25">
      <c r="B32" s="192"/>
      <c r="C32" s="193"/>
      <c r="D32" s="135" t="s">
        <v>36</v>
      </c>
      <c r="E32" s="194"/>
      <c r="F32" s="195"/>
      <c r="G32" s="196"/>
      <c r="H32" s="197"/>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s="156" customFormat="1" ht="18" customHeight="1" x14ac:dyDescent="0.35">
      <c r="B33" s="37">
        <v>7</v>
      </c>
      <c r="C33" s="90" t="s">
        <v>66</v>
      </c>
      <c r="D33" s="31" t="s">
        <v>88</v>
      </c>
      <c r="E33" s="198" t="s">
        <v>37</v>
      </c>
      <c r="F33" s="109">
        <v>0.218</v>
      </c>
      <c r="G33" s="57"/>
      <c r="H33" s="38">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8" customFormat="1" ht="33.6" customHeight="1" thickBot="1" x14ac:dyDescent="0.4">
      <c r="A34" s="7"/>
      <c r="B34" s="28">
        <v>8</v>
      </c>
      <c r="C34" s="249" t="s">
        <v>119</v>
      </c>
      <c r="D34" s="4" t="s">
        <v>120</v>
      </c>
      <c r="E34" s="199" t="s">
        <v>38</v>
      </c>
      <c r="F34" s="255">
        <v>218</v>
      </c>
      <c r="G34" s="250"/>
      <c r="H34" s="20">
        <f>F34*G34</f>
        <v>0</v>
      </c>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spans="1:37" s="3" customFormat="1" ht="19.899999999999999" customHeight="1" thickBot="1" x14ac:dyDescent="0.4">
      <c r="B35" s="415" t="s">
        <v>42</v>
      </c>
      <c r="C35" s="416"/>
      <c r="D35" s="416"/>
      <c r="E35" s="416"/>
      <c r="F35" s="416"/>
      <c r="G35" s="417"/>
      <c r="H35" s="58">
        <f>SUM(H33:H34)</f>
        <v>0</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s="3" customFormat="1" ht="16.149999999999999" customHeight="1" x14ac:dyDescent="0.35">
      <c r="B36" s="141"/>
      <c r="C36" s="140"/>
      <c r="D36" s="139" t="s">
        <v>93</v>
      </c>
      <c r="E36" s="157"/>
      <c r="F36" s="136"/>
      <c r="G36" s="138"/>
      <c r="H36" s="137"/>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s="156" customFormat="1" ht="77.45" customHeight="1" x14ac:dyDescent="0.35">
      <c r="B37" s="261">
        <v>9</v>
      </c>
      <c r="C37" s="92" t="s">
        <v>67</v>
      </c>
      <c r="D37" s="4" t="s">
        <v>122</v>
      </c>
      <c r="E37" s="199" t="s">
        <v>40</v>
      </c>
      <c r="F37" s="110">
        <v>441</v>
      </c>
      <c r="G37" s="56"/>
      <c r="H37" s="20">
        <f t="shared" ref="H37:H42" si="1">F37*G37</f>
        <v>0</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row>
    <row r="38" spans="1:37" s="156" customFormat="1" ht="77.45" customHeight="1" x14ac:dyDescent="0.35">
      <c r="B38" s="28">
        <v>10</v>
      </c>
      <c r="C38" s="92" t="s">
        <v>67</v>
      </c>
      <c r="D38" s="4" t="s">
        <v>228</v>
      </c>
      <c r="E38" s="199" t="s">
        <v>40</v>
      </c>
      <c r="F38" s="110">
        <v>437</v>
      </c>
      <c r="G38" s="56"/>
      <c r="H38" s="20">
        <f t="shared" si="1"/>
        <v>0</v>
      </c>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row>
    <row r="39" spans="1:37" s="156" customFormat="1" ht="37.5" x14ac:dyDescent="0.35">
      <c r="B39" s="261">
        <v>11</v>
      </c>
      <c r="C39" s="90" t="s">
        <v>229</v>
      </c>
      <c r="D39" s="4" t="s">
        <v>230</v>
      </c>
      <c r="E39" s="199" t="s">
        <v>40</v>
      </c>
      <c r="F39" s="269">
        <v>27</v>
      </c>
      <c r="G39" s="56"/>
      <c r="H39" s="20">
        <f t="shared" si="1"/>
        <v>0</v>
      </c>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s="156" customFormat="1" ht="18.75" x14ac:dyDescent="0.35">
      <c r="B40" s="28">
        <v>12</v>
      </c>
      <c r="C40" s="90" t="s">
        <v>68</v>
      </c>
      <c r="D40" s="4" t="s">
        <v>78</v>
      </c>
      <c r="E40" s="199" t="s">
        <v>39</v>
      </c>
      <c r="F40" s="110">
        <v>2060</v>
      </c>
      <c r="G40" s="56"/>
      <c r="H40" s="42">
        <f t="shared" si="1"/>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56" customFormat="1" ht="48.75" customHeight="1" x14ac:dyDescent="0.35">
      <c r="B41" s="28">
        <v>13</v>
      </c>
      <c r="C41" s="90" t="s">
        <v>232</v>
      </c>
      <c r="D41" s="4" t="s">
        <v>233</v>
      </c>
      <c r="E41" s="199" t="s">
        <v>39</v>
      </c>
      <c r="F41" s="110">
        <v>212</v>
      </c>
      <c r="G41" s="270"/>
      <c r="H41" s="20">
        <f t="shared" si="1"/>
        <v>0</v>
      </c>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row>
    <row r="42" spans="1:37" s="156" customFormat="1" ht="38.25" thickBot="1" x14ac:dyDescent="0.4">
      <c r="B42" s="261">
        <v>14</v>
      </c>
      <c r="C42" s="90"/>
      <c r="D42" s="4" t="s">
        <v>231</v>
      </c>
      <c r="E42" s="268" t="s">
        <v>39</v>
      </c>
      <c r="F42" s="269">
        <v>80</v>
      </c>
      <c r="G42" s="56"/>
      <c r="H42" s="20">
        <f t="shared" si="1"/>
        <v>0</v>
      </c>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row>
    <row r="43" spans="1:37" s="3" customFormat="1" ht="19.5" customHeight="1" thickBot="1" x14ac:dyDescent="0.4">
      <c r="B43" s="415" t="s">
        <v>43</v>
      </c>
      <c r="C43" s="416"/>
      <c r="D43" s="416"/>
      <c r="E43" s="416"/>
      <c r="F43" s="416"/>
      <c r="G43" s="417"/>
      <c r="H43" s="58">
        <f>SUM(H37:H42)</f>
        <v>0</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s="3" customFormat="1" ht="21.75" customHeight="1" x14ac:dyDescent="0.35">
      <c r="B44" s="164"/>
      <c r="C44" s="165"/>
      <c r="D44" s="135" t="s">
        <v>44</v>
      </c>
      <c r="E44" s="142"/>
      <c r="F44" s="166"/>
      <c r="G44" s="167"/>
      <c r="H44" s="137"/>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156" customFormat="1" ht="72" customHeight="1" x14ac:dyDescent="0.35">
      <c r="B45" s="37">
        <v>15</v>
      </c>
      <c r="C45" s="90" t="s">
        <v>69</v>
      </c>
      <c r="D45" s="31" t="s">
        <v>94</v>
      </c>
      <c r="E45" s="198" t="s">
        <v>40</v>
      </c>
      <c r="F45" s="109">
        <v>580</v>
      </c>
      <c r="G45" s="57"/>
      <c r="H45" s="42">
        <f t="shared" ref="H45:H50" si="2">F45*G45</f>
        <v>0</v>
      </c>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row>
    <row r="46" spans="1:37" s="160" customFormat="1" ht="56.25" x14ac:dyDescent="0.35">
      <c r="A46" s="168"/>
      <c r="B46" s="278">
        <v>16</v>
      </c>
      <c r="C46" s="279" t="s">
        <v>149</v>
      </c>
      <c r="D46" s="99" t="s">
        <v>150</v>
      </c>
      <c r="E46" s="280" t="s">
        <v>39</v>
      </c>
      <c r="F46" s="281">
        <v>1204</v>
      </c>
      <c r="G46" s="275"/>
      <c r="H46" s="482">
        <f t="shared" si="2"/>
        <v>0</v>
      </c>
    </row>
    <row r="47" spans="1:37" s="156" customFormat="1" ht="39.75" customHeight="1" x14ac:dyDescent="0.35">
      <c r="B47" s="271">
        <v>17</v>
      </c>
      <c r="C47" s="92" t="s">
        <v>82</v>
      </c>
      <c r="D47" s="4" t="s">
        <v>234</v>
      </c>
      <c r="E47" s="199" t="s">
        <v>39</v>
      </c>
      <c r="F47" s="110">
        <v>1204</v>
      </c>
      <c r="G47" s="56"/>
      <c r="H47" s="20">
        <f t="shared" si="2"/>
        <v>0</v>
      </c>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row>
    <row r="48" spans="1:37" s="160" customFormat="1" ht="49.15" customHeight="1" x14ac:dyDescent="0.35">
      <c r="B48" s="37">
        <v>18</v>
      </c>
      <c r="C48" s="92" t="s">
        <v>84</v>
      </c>
      <c r="D48" s="4" t="s">
        <v>95</v>
      </c>
      <c r="E48" s="199" t="s">
        <v>38</v>
      </c>
      <c r="F48" s="274">
        <v>436</v>
      </c>
      <c r="G48" s="276"/>
      <c r="H48" s="20">
        <f t="shared" si="2"/>
        <v>0</v>
      </c>
    </row>
    <row r="49" spans="1:37" s="160" customFormat="1" ht="49.15" customHeight="1" x14ac:dyDescent="0.35">
      <c r="B49" s="271">
        <v>19</v>
      </c>
      <c r="C49" s="92" t="s">
        <v>84</v>
      </c>
      <c r="D49" s="4" t="s">
        <v>235</v>
      </c>
      <c r="E49" s="199" t="s">
        <v>38</v>
      </c>
      <c r="F49" s="274">
        <v>434</v>
      </c>
      <c r="G49" s="276"/>
      <c r="H49" s="20">
        <f t="shared" si="2"/>
        <v>0</v>
      </c>
    </row>
    <row r="50" spans="1:37" s="155" customFormat="1" ht="61.5" customHeight="1" thickBot="1" x14ac:dyDescent="0.4">
      <c r="B50" s="28">
        <v>20</v>
      </c>
      <c r="C50" s="92" t="s">
        <v>81</v>
      </c>
      <c r="D50" s="4" t="s">
        <v>96</v>
      </c>
      <c r="E50" s="199" t="s">
        <v>39</v>
      </c>
      <c r="F50" s="274">
        <v>648</v>
      </c>
      <c r="G50" s="276"/>
      <c r="H50" s="20">
        <f t="shared" si="2"/>
        <v>0</v>
      </c>
    </row>
    <row r="51" spans="1:37" s="3" customFormat="1" ht="21.75" customHeight="1" thickBot="1" x14ac:dyDescent="0.4">
      <c r="B51" s="415" t="s">
        <v>45</v>
      </c>
      <c r="C51" s="416"/>
      <c r="D51" s="416"/>
      <c r="E51" s="416"/>
      <c r="F51" s="416"/>
      <c r="G51" s="417"/>
      <c r="H51" s="33">
        <f>SUM(H45:H50)</f>
        <v>0</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s="3" customFormat="1" ht="21.75" customHeight="1" x14ac:dyDescent="0.35">
      <c r="B52" s="164"/>
      <c r="C52" s="165"/>
      <c r="D52" s="135" t="s">
        <v>153</v>
      </c>
      <c r="E52" s="142"/>
      <c r="F52" s="166"/>
      <c r="G52" s="167"/>
      <c r="H52" s="137"/>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s="172" customFormat="1" ht="19.5" customHeight="1" x14ac:dyDescent="0.25">
      <c r="B53" s="338"/>
      <c r="C53" s="217"/>
      <c r="D53" s="176" t="s">
        <v>202</v>
      </c>
      <c r="E53" s="286"/>
      <c r="F53" s="287"/>
      <c r="G53" s="288"/>
      <c r="H53" s="348"/>
    </row>
    <row r="54" spans="1:37" s="156" customFormat="1" ht="18.75" x14ac:dyDescent="0.35">
      <c r="B54" s="37">
        <v>21</v>
      </c>
      <c r="C54" s="90"/>
      <c r="D54" s="4" t="s">
        <v>243</v>
      </c>
      <c r="E54" s="198" t="s">
        <v>38</v>
      </c>
      <c r="F54" s="109">
        <v>233.22</v>
      </c>
      <c r="G54" s="57"/>
      <c r="H54" s="42">
        <f t="shared" ref="H54" si="3">F54*G54</f>
        <v>0</v>
      </c>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1:37" s="160" customFormat="1" ht="37.5" x14ac:dyDescent="0.35">
      <c r="A55" s="168"/>
      <c r="B55" s="278">
        <v>22</v>
      </c>
      <c r="C55" s="279"/>
      <c r="D55" s="4" t="s">
        <v>236</v>
      </c>
      <c r="E55" s="199" t="s">
        <v>40</v>
      </c>
      <c r="F55" s="274">
        <v>5</v>
      </c>
      <c r="G55" s="276"/>
      <c r="H55" s="20">
        <f>F55*G55</f>
        <v>0</v>
      </c>
    </row>
    <row r="56" spans="1:37" s="156" customFormat="1" ht="51.75" customHeight="1" x14ac:dyDescent="0.35">
      <c r="B56" s="271">
        <v>23</v>
      </c>
      <c r="C56" s="92"/>
      <c r="D56" s="4" t="s">
        <v>246</v>
      </c>
      <c r="E56" s="199"/>
      <c r="F56" s="274"/>
      <c r="G56" s="276"/>
      <c r="H56" s="20"/>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row>
    <row r="57" spans="1:37" s="160" customFormat="1" ht="18.75" x14ac:dyDescent="0.35">
      <c r="B57" s="37">
        <v>23.1</v>
      </c>
      <c r="C57" s="92"/>
      <c r="D57" s="4" t="s">
        <v>237</v>
      </c>
      <c r="E57" s="199" t="s">
        <v>40</v>
      </c>
      <c r="F57" s="274">
        <v>236.42</v>
      </c>
      <c r="G57" s="276"/>
      <c r="H57" s="20">
        <f t="shared" ref="H57:H66" si="4">F57*G57</f>
        <v>0</v>
      </c>
    </row>
    <row r="58" spans="1:37" s="160" customFormat="1" ht="18.75" x14ac:dyDescent="0.35">
      <c r="B58" s="271">
        <v>23.2</v>
      </c>
      <c r="C58" s="92"/>
      <c r="D58" s="4" t="s">
        <v>238</v>
      </c>
      <c r="E58" s="199" t="s">
        <v>40</v>
      </c>
      <c r="F58" s="274">
        <v>47.28</v>
      </c>
      <c r="G58" s="276"/>
      <c r="H58" s="20">
        <f t="shared" si="4"/>
        <v>0</v>
      </c>
    </row>
    <row r="59" spans="1:37" s="155" customFormat="1" ht="61.5" customHeight="1" x14ac:dyDescent="0.35">
      <c r="B59" s="28">
        <v>24</v>
      </c>
      <c r="C59" s="92"/>
      <c r="D59" s="4" t="s">
        <v>239</v>
      </c>
      <c r="E59" s="199" t="s">
        <v>244</v>
      </c>
      <c r="F59" s="274">
        <v>5</v>
      </c>
      <c r="G59" s="276"/>
      <c r="H59" s="20">
        <f>F59*G59</f>
        <v>0</v>
      </c>
    </row>
    <row r="60" spans="1:37" s="160" customFormat="1" ht="49.15" customHeight="1" x14ac:dyDescent="0.35">
      <c r="B60" s="37">
        <v>25</v>
      </c>
      <c r="C60" s="92"/>
      <c r="D60" s="4" t="s">
        <v>240</v>
      </c>
      <c r="E60" s="199" t="s">
        <v>39</v>
      </c>
      <c r="F60" s="274">
        <v>235.59</v>
      </c>
      <c r="G60" s="276"/>
      <c r="H60" s="20">
        <f t="shared" si="4"/>
        <v>0</v>
      </c>
    </row>
    <row r="61" spans="1:37" s="160" customFormat="1" ht="56.25" customHeight="1" x14ac:dyDescent="0.35">
      <c r="B61" s="271">
        <v>26</v>
      </c>
      <c r="C61" s="92"/>
      <c r="D61" s="4" t="s">
        <v>241</v>
      </c>
      <c r="E61" s="199" t="s">
        <v>40</v>
      </c>
      <c r="F61" s="274">
        <v>23.56</v>
      </c>
      <c r="G61" s="276"/>
      <c r="H61" s="20">
        <f t="shared" si="4"/>
        <v>0</v>
      </c>
    </row>
    <row r="62" spans="1:37" s="160" customFormat="1" ht="54" customHeight="1" x14ac:dyDescent="0.35">
      <c r="B62" s="271">
        <v>27</v>
      </c>
      <c r="C62" s="92"/>
      <c r="D62" s="4" t="s">
        <v>247</v>
      </c>
      <c r="E62" s="199" t="s">
        <v>40</v>
      </c>
      <c r="F62" s="274">
        <v>122.29</v>
      </c>
      <c r="G62" s="276"/>
      <c r="H62" s="20">
        <f t="shared" si="4"/>
        <v>0</v>
      </c>
    </row>
    <row r="63" spans="1:37" s="160" customFormat="1" ht="49.15" customHeight="1" x14ac:dyDescent="0.35">
      <c r="B63" s="271">
        <v>28</v>
      </c>
      <c r="C63" s="92"/>
      <c r="D63" s="4" t="s">
        <v>242</v>
      </c>
      <c r="E63" s="199" t="s">
        <v>38</v>
      </c>
      <c r="F63" s="274">
        <v>233.22</v>
      </c>
      <c r="G63" s="276"/>
      <c r="H63" s="20">
        <f>F63*G63</f>
        <v>0</v>
      </c>
    </row>
    <row r="64" spans="1:37" s="160" customFormat="1" ht="55.5" customHeight="1" x14ac:dyDescent="0.35">
      <c r="B64" s="271">
        <v>29</v>
      </c>
      <c r="C64" s="92"/>
      <c r="D64" s="4" t="s">
        <v>248</v>
      </c>
      <c r="E64" s="199" t="s">
        <v>40</v>
      </c>
      <c r="F64" s="274">
        <v>45.92</v>
      </c>
      <c r="G64" s="276"/>
      <c r="H64" s="20">
        <f>F64*G64</f>
        <v>0</v>
      </c>
    </row>
    <row r="65" spans="1:37" s="160" customFormat="1" ht="54.75" customHeight="1" x14ac:dyDescent="0.35">
      <c r="B65" s="271">
        <v>30</v>
      </c>
      <c r="C65" s="92"/>
      <c r="D65" s="4" t="s">
        <v>249</v>
      </c>
      <c r="E65" s="199" t="s">
        <v>40</v>
      </c>
      <c r="F65" s="274">
        <v>70.680000000000007</v>
      </c>
      <c r="G65" s="276"/>
      <c r="H65" s="20">
        <f t="shared" ref="H65" si="5">F65*G65</f>
        <v>0</v>
      </c>
    </row>
    <row r="66" spans="1:37" s="160" customFormat="1" ht="60" customHeight="1" thickBot="1" x14ac:dyDescent="0.4">
      <c r="B66" s="271">
        <v>31</v>
      </c>
      <c r="C66" s="92"/>
      <c r="D66" s="4" t="s">
        <v>250</v>
      </c>
      <c r="E66" s="199" t="s">
        <v>40</v>
      </c>
      <c r="F66" s="274">
        <v>249.61</v>
      </c>
      <c r="G66" s="276"/>
      <c r="H66" s="20">
        <f t="shared" si="4"/>
        <v>0</v>
      </c>
    </row>
    <row r="67" spans="1:37" s="3" customFormat="1" ht="17.25" customHeight="1" thickBot="1" x14ac:dyDescent="0.35">
      <c r="B67" s="445" t="s">
        <v>245</v>
      </c>
      <c r="C67" s="430"/>
      <c r="D67" s="430"/>
      <c r="E67" s="430"/>
      <c r="F67" s="430"/>
      <c r="G67" s="431"/>
      <c r="H67" s="33">
        <f>SUM(H54:H66)</f>
        <v>0</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s="172" customFormat="1" ht="19.5" customHeight="1" x14ac:dyDescent="0.25">
      <c r="B68" s="339"/>
      <c r="C68" s="217"/>
      <c r="D68" s="176" t="s">
        <v>251</v>
      </c>
      <c r="E68" s="286"/>
      <c r="F68" s="287"/>
      <c r="G68" s="288"/>
      <c r="H68" s="363"/>
      <c r="I68" s="230"/>
    </row>
    <row r="69" spans="1:37" s="156" customFormat="1" ht="93.75" x14ac:dyDescent="0.35">
      <c r="B69" s="37">
        <v>32</v>
      </c>
      <c r="C69" s="90"/>
      <c r="D69" s="4" t="s">
        <v>252</v>
      </c>
      <c r="E69" s="198"/>
      <c r="F69" s="109"/>
      <c r="G69" s="57"/>
      <c r="H69" s="42"/>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row>
    <row r="70" spans="1:37" s="160" customFormat="1" ht="18.75" x14ac:dyDescent="0.35">
      <c r="A70" s="168"/>
      <c r="B70" s="278">
        <v>32.1</v>
      </c>
      <c r="C70" s="279"/>
      <c r="D70" s="4" t="s">
        <v>253</v>
      </c>
      <c r="E70" s="199" t="s">
        <v>38</v>
      </c>
      <c r="F70" s="274">
        <v>19.760000000000002</v>
      </c>
      <c r="G70" s="276"/>
      <c r="H70" s="20">
        <f>F70*G70</f>
        <v>0</v>
      </c>
    </row>
    <row r="71" spans="1:37" s="156" customFormat="1" ht="51.75" customHeight="1" x14ac:dyDescent="0.35">
      <c r="B71" s="271">
        <v>32.200000000000003</v>
      </c>
      <c r="C71" s="92"/>
      <c r="D71" s="4" t="s">
        <v>254</v>
      </c>
      <c r="E71" s="199" t="s">
        <v>38</v>
      </c>
      <c r="F71" s="274">
        <v>110</v>
      </c>
      <c r="G71" s="276"/>
      <c r="H71" s="20">
        <f>F71*G71</f>
        <v>0</v>
      </c>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row>
    <row r="72" spans="1:37" s="160" customFormat="1" ht="18.75" x14ac:dyDescent="0.35">
      <c r="B72" s="37">
        <v>32.299999999999997</v>
      </c>
      <c r="C72" s="92"/>
      <c r="D72" s="4" t="s">
        <v>255</v>
      </c>
      <c r="E72" s="199" t="s">
        <v>38</v>
      </c>
      <c r="F72" s="274">
        <v>30</v>
      </c>
      <c r="G72" s="276"/>
      <c r="H72" s="20">
        <f>F72*G72</f>
        <v>0</v>
      </c>
    </row>
    <row r="73" spans="1:37" s="160" customFormat="1" ht="18.75" x14ac:dyDescent="0.35">
      <c r="B73" s="271">
        <v>32.4</v>
      </c>
      <c r="C73" s="92"/>
      <c r="D73" s="4" t="s">
        <v>256</v>
      </c>
      <c r="E73" s="199" t="s">
        <v>38</v>
      </c>
      <c r="F73" s="274">
        <v>73.459999999999994</v>
      </c>
      <c r="G73" s="276"/>
      <c r="H73" s="20">
        <f>F73*G73</f>
        <v>0</v>
      </c>
    </row>
    <row r="74" spans="1:37" s="155" customFormat="1" ht="79.5" customHeight="1" thickBot="1" x14ac:dyDescent="0.4">
      <c r="B74" s="28">
        <v>33</v>
      </c>
      <c r="C74" s="92"/>
      <c r="D74" s="4" t="s">
        <v>257</v>
      </c>
      <c r="E74" s="199" t="s">
        <v>38</v>
      </c>
      <c r="F74" s="274">
        <v>233.22</v>
      </c>
      <c r="G74" s="276"/>
      <c r="H74" s="20">
        <f>F74*G74</f>
        <v>0</v>
      </c>
    </row>
    <row r="75" spans="1:37" s="3" customFormat="1" ht="17.25" customHeight="1" thickBot="1" x14ac:dyDescent="0.35">
      <c r="B75" s="445" t="s">
        <v>258</v>
      </c>
      <c r="C75" s="430"/>
      <c r="D75" s="430"/>
      <c r="E75" s="430"/>
      <c r="F75" s="430"/>
      <c r="G75" s="431"/>
      <c r="H75" s="33">
        <f>SUM(H70:H74)</f>
        <v>0</v>
      </c>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s="172" customFormat="1" ht="19.5" customHeight="1" x14ac:dyDescent="0.25">
      <c r="B76" s="339"/>
      <c r="C76" s="217"/>
      <c r="D76" s="176" t="s">
        <v>259</v>
      </c>
      <c r="E76" s="286"/>
      <c r="F76" s="287"/>
      <c r="G76" s="288"/>
      <c r="H76" s="340"/>
      <c r="I76" s="230"/>
    </row>
    <row r="77" spans="1:37" s="156" customFormat="1" ht="56.25" x14ac:dyDescent="0.35">
      <c r="B77" s="37">
        <v>34</v>
      </c>
      <c r="C77" s="90"/>
      <c r="D77" s="4" t="s">
        <v>275</v>
      </c>
      <c r="E77" s="199" t="s">
        <v>41</v>
      </c>
      <c r="F77" s="274">
        <v>9</v>
      </c>
      <c r="G77" s="276"/>
      <c r="H77" s="20">
        <f>F77*G77</f>
        <v>0</v>
      </c>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row>
    <row r="78" spans="1:37" s="160" customFormat="1" ht="75" x14ac:dyDescent="0.35">
      <c r="A78" s="168"/>
      <c r="B78" s="278">
        <v>35</v>
      </c>
      <c r="C78" s="279"/>
      <c r="D78" s="4" t="s">
        <v>260</v>
      </c>
      <c r="E78" s="199"/>
      <c r="F78" s="274"/>
      <c r="G78" s="276"/>
      <c r="H78" s="20"/>
    </row>
    <row r="79" spans="1:37" s="156" customFormat="1" ht="51.75" customHeight="1" x14ac:dyDescent="0.35">
      <c r="B79" s="271">
        <v>35.1</v>
      </c>
      <c r="C79" s="92"/>
      <c r="D79" s="4" t="s">
        <v>261</v>
      </c>
      <c r="E79" s="199" t="s">
        <v>41</v>
      </c>
      <c r="F79" s="274">
        <v>1</v>
      </c>
      <c r="G79" s="276"/>
      <c r="H79" s="20">
        <f>F79*G79</f>
        <v>0</v>
      </c>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row>
    <row r="80" spans="1:37" s="160" customFormat="1" ht="18.75" x14ac:dyDescent="0.35">
      <c r="B80" s="37">
        <v>35.200000000000003</v>
      </c>
      <c r="C80" s="92"/>
      <c r="D80" s="4" t="s">
        <v>262</v>
      </c>
      <c r="E80" s="199" t="s">
        <v>41</v>
      </c>
      <c r="F80" s="274">
        <v>10</v>
      </c>
      <c r="G80" s="276"/>
      <c r="H80" s="20">
        <f t="shared" ref="H80:H81" si="6">F80*G80</f>
        <v>0</v>
      </c>
    </row>
    <row r="81" spans="1:37" s="160" customFormat="1" ht="18.75" x14ac:dyDescent="0.35">
      <c r="B81" s="271">
        <v>35.299999999999997</v>
      </c>
      <c r="C81" s="92"/>
      <c r="D81" s="4" t="s">
        <v>263</v>
      </c>
      <c r="E81" s="199" t="s">
        <v>41</v>
      </c>
      <c r="F81" s="274">
        <v>9</v>
      </c>
      <c r="G81" s="276"/>
      <c r="H81" s="20">
        <f t="shared" si="6"/>
        <v>0</v>
      </c>
    </row>
    <row r="82" spans="1:37" s="155" customFormat="1" ht="134.25" x14ac:dyDescent="0.35">
      <c r="A82" s="226"/>
      <c r="B82" s="218"/>
      <c r="C82" s="341"/>
      <c r="D82" s="342" t="s">
        <v>383</v>
      </c>
      <c r="E82" s="343" t="s">
        <v>40</v>
      </c>
      <c r="F82" s="344">
        <v>3.44</v>
      </c>
      <c r="G82" s="345"/>
      <c r="H82" s="346"/>
    </row>
    <row r="83" spans="1:37" s="160" customFormat="1" ht="75" x14ac:dyDescent="0.35">
      <c r="A83" s="225"/>
      <c r="B83" s="218"/>
      <c r="C83" s="341"/>
      <c r="D83" s="342" t="s">
        <v>264</v>
      </c>
      <c r="E83" s="343" t="s">
        <v>40</v>
      </c>
      <c r="F83" s="344">
        <f>1.4*1.4*0.1</f>
        <v>0.19599999999999998</v>
      </c>
      <c r="G83" s="345"/>
      <c r="H83" s="346"/>
    </row>
    <row r="84" spans="1:37" s="160" customFormat="1" ht="56.25" customHeight="1" x14ac:dyDescent="0.35">
      <c r="A84" s="225"/>
      <c r="B84" s="219"/>
      <c r="C84" s="341"/>
      <c r="D84" s="342" t="s">
        <v>265</v>
      </c>
      <c r="E84" s="343" t="s">
        <v>39</v>
      </c>
      <c r="F84" s="344">
        <v>1.03</v>
      </c>
      <c r="G84" s="345"/>
      <c r="H84" s="346"/>
    </row>
    <row r="85" spans="1:37" s="160" customFormat="1" ht="54" customHeight="1" x14ac:dyDescent="0.35">
      <c r="A85" s="225"/>
      <c r="B85" s="219"/>
      <c r="C85" s="341"/>
      <c r="D85" s="342" t="s">
        <v>266</v>
      </c>
      <c r="E85" s="343" t="s">
        <v>40</v>
      </c>
      <c r="F85" s="344">
        <f>F82-F84</f>
        <v>2.41</v>
      </c>
      <c r="G85" s="345"/>
      <c r="H85" s="346"/>
    </row>
    <row r="86" spans="1:37" s="160" customFormat="1" ht="56.25" customHeight="1" x14ac:dyDescent="0.35">
      <c r="A86" s="225"/>
      <c r="B86" s="219"/>
      <c r="C86" s="341"/>
      <c r="D86" s="342" t="s">
        <v>267</v>
      </c>
      <c r="E86" s="343" t="s">
        <v>40</v>
      </c>
      <c r="F86" s="344">
        <v>0.18</v>
      </c>
      <c r="G86" s="345"/>
      <c r="H86" s="346"/>
    </row>
    <row r="87" spans="1:37" s="160" customFormat="1" ht="55.5" customHeight="1" x14ac:dyDescent="0.35">
      <c r="A87" s="225"/>
      <c r="B87" s="219"/>
      <c r="C87" s="341"/>
      <c r="D87" s="342" t="s">
        <v>384</v>
      </c>
      <c r="E87" s="343" t="s">
        <v>40</v>
      </c>
      <c r="F87" s="344">
        <v>1.24</v>
      </c>
      <c r="G87" s="345"/>
      <c r="H87" s="346"/>
    </row>
    <row r="88" spans="1:37" s="160" customFormat="1" ht="54.75" customHeight="1" x14ac:dyDescent="0.35">
      <c r="A88" s="225"/>
      <c r="B88" s="219"/>
      <c r="C88" s="341"/>
      <c r="D88" s="342" t="s">
        <v>268</v>
      </c>
      <c r="E88" s="343" t="s">
        <v>41</v>
      </c>
      <c r="F88" s="344">
        <v>1</v>
      </c>
      <c r="G88" s="345"/>
      <c r="H88" s="346"/>
    </row>
    <row r="89" spans="1:37" s="160" customFormat="1" ht="60" customHeight="1" x14ac:dyDescent="0.35">
      <c r="A89" s="225"/>
      <c r="B89" s="219"/>
      <c r="C89" s="341"/>
      <c r="D89" s="342" t="s">
        <v>269</v>
      </c>
      <c r="E89" s="343" t="s">
        <v>41</v>
      </c>
      <c r="F89" s="344">
        <v>5</v>
      </c>
      <c r="G89" s="345"/>
      <c r="H89" s="346"/>
    </row>
    <row r="90" spans="1:37" s="160" customFormat="1" ht="37.5" x14ac:dyDescent="0.35">
      <c r="A90" s="225"/>
      <c r="B90" s="218"/>
      <c r="C90" s="341"/>
      <c r="D90" s="342" t="s">
        <v>270</v>
      </c>
      <c r="E90" s="343" t="s">
        <v>272</v>
      </c>
      <c r="F90" s="344">
        <v>19.420000000000002</v>
      </c>
      <c r="G90" s="345"/>
      <c r="H90" s="346"/>
    </row>
    <row r="91" spans="1:37" s="160" customFormat="1" ht="56.25" customHeight="1" thickBot="1" x14ac:dyDescent="0.4">
      <c r="A91" s="225"/>
      <c r="B91" s="219"/>
      <c r="C91" s="341"/>
      <c r="D91" s="342" t="s">
        <v>271</v>
      </c>
      <c r="E91" s="343" t="s">
        <v>273</v>
      </c>
      <c r="F91" s="344">
        <v>2</v>
      </c>
      <c r="G91" s="345"/>
      <c r="H91" s="346"/>
    </row>
    <row r="92" spans="1:37" s="3" customFormat="1" ht="17.25" customHeight="1" thickBot="1" x14ac:dyDescent="0.35">
      <c r="A92" s="227"/>
      <c r="B92" s="445" t="s">
        <v>274</v>
      </c>
      <c r="C92" s="430"/>
      <c r="D92" s="430"/>
      <c r="E92" s="430"/>
      <c r="F92" s="430"/>
      <c r="G92" s="431"/>
      <c r="H92" s="229">
        <f>SUM(H77:H91)</f>
        <v>0</v>
      </c>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s="172" customFormat="1" ht="19.5" customHeight="1" x14ac:dyDescent="0.25">
      <c r="A93" s="179"/>
      <c r="B93" s="347"/>
      <c r="C93" s="217"/>
      <c r="D93" s="176" t="s">
        <v>276</v>
      </c>
      <c r="E93" s="286"/>
      <c r="F93" s="287"/>
      <c r="G93" s="288"/>
      <c r="H93" s="348"/>
    </row>
    <row r="94" spans="1:37" s="156" customFormat="1" ht="56.25" x14ac:dyDescent="0.35">
      <c r="A94" s="224"/>
      <c r="B94" s="349">
        <v>36</v>
      </c>
      <c r="C94" s="92"/>
      <c r="D94" s="257" t="s">
        <v>342</v>
      </c>
      <c r="E94" s="214" t="s">
        <v>41</v>
      </c>
      <c r="F94" s="350">
        <v>8</v>
      </c>
      <c r="G94" s="276"/>
      <c r="H94" s="351">
        <f>F94*G94</f>
        <v>0</v>
      </c>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row>
    <row r="95" spans="1:37" s="160" customFormat="1" ht="134.25" x14ac:dyDescent="0.35">
      <c r="A95" s="223"/>
      <c r="B95" s="352"/>
      <c r="C95" s="353"/>
      <c r="D95" s="354" t="s">
        <v>383</v>
      </c>
      <c r="E95" s="355" t="s">
        <v>40</v>
      </c>
      <c r="F95" s="356">
        <v>1.66</v>
      </c>
      <c r="G95" s="345"/>
      <c r="H95" s="357"/>
    </row>
    <row r="96" spans="1:37" s="156" customFormat="1" ht="51.75" customHeight="1" x14ac:dyDescent="0.35">
      <c r="A96" s="224"/>
      <c r="B96" s="219"/>
      <c r="C96" s="341"/>
      <c r="D96" s="342" t="s">
        <v>278</v>
      </c>
      <c r="E96" s="343" t="s">
        <v>40</v>
      </c>
      <c r="F96" s="344">
        <f>0.9*0.9*0.1</f>
        <v>8.1000000000000016E-2</v>
      </c>
      <c r="G96" s="345"/>
      <c r="H96" s="346"/>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row>
    <row r="97" spans="1:37" s="160" customFormat="1" ht="75" x14ac:dyDescent="0.35">
      <c r="A97" s="225"/>
      <c r="B97" s="218"/>
      <c r="C97" s="341"/>
      <c r="D97" s="342" t="s">
        <v>279</v>
      </c>
      <c r="E97" s="343" t="s">
        <v>40</v>
      </c>
      <c r="F97" s="344">
        <v>1.2</v>
      </c>
      <c r="G97" s="345"/>
      <c r="H97" s="346"/>
    </row>
    <row r="98" spans="1:37" s="160" customFormat="1" ht="56.25" x14ac:dyDescent="0.35">
      <c r="A98" s="225"/>
      <c r="B98" s="219"/>
      <c r="C98" s="341"/>
      <c r="D98" s="342" t="s">
        <v>266</v>
      </c>
      <c r="E98" s="343" t="s">
        <v>40</v>
      </c>
      <c r="F98" s="344">
        <f>F95-F97</f>
        <v>0.45999999999999996</v>
      </c>
      <c r="G98" s="345"/>
      <c r="H98" s="346"/>
    </row>
    <row r="99" spans="1:37" s="155" customFormat="1" ht="56.25" x14ac:dyDescent="0.35">
      <c r="A99" s="226"/>
      <c r="B99" s="218"/>
      <c r="C99" s="341"/>
      <c r="D99" s="342" t="s">
        <v>280</v>
      </c>
      <c r="E99" s="343"/>
      <c r="F99" s="344"/>
      <c r="G99" s="345"/>
      <c r="H99" s="346"/>
    </row>
    <row r="100" spans="1:37" s="160" customFormat="1" ht="18.75" x14ac:dyDescent="0.35">
      <c r="A100" s="225"/>
      <c r="B100" s="218"/>
      <c r="C100" s="341"/>
      <c r="D100" s="342" t="s">
        <v>281</v>
      </c>
      <c r="E100" s="343" t="s">
        <v>40</v>
      </c>
      <c r="F100" s="344">
        <f>(0.9*0.9-0.2^2*3.14)*0.2</f>
        <v>0.13688</v>
      </c>
      <c r="G100" s="345"/>
      <c r="H100" s="346"/>
    </row>
    <row r="101" spans="1:37" s="160" customFormat="1" ht="56.25" customHeight="1" x14ac:dyDescent="0.35">
      <c r="A101" s="225"/>
      <c r="B101" s="219"/>
      <c r="C101" s="341"/>
      <c r="D101" s="342" t="s">
        <v>282</v>
      </c>
      <c r="E101" s="343" t="s">
        <v>40</v>
      </c>
      <c r="F101" s="344">
        <f>0.7*0.7*0.1</f>
        <v>4.8999999999999995E-2</v>
      </c>
      <c r="G101" s="345"/>
      <c r="H101" s="346"/>
    </row>
    <row r="102" spans="1:37" s="160" customFormat="1" ht="56.25" customHeight="1" x14ac:dyDescent="0.35">
      <c r="A102" s="225"/>
      <c r="B102" s="219"/>
      <c r="C102" s="341"/>
      <c r="D102" s="342" t="s">
        <v>283</v>
      </c>
      <c r="E102" s="343" t="s">
        <v>40</v>
      </c>
      <c r="F102" s="344">
        <f>0.03*2</f>
        <v>0.06</v>
      </c>
      <c r="G102" s="345"/>
      <c r="H102" s="346"/>
    </row>
    <row r="103" spans="1:37" s="160" customFormat="1" ht="54.75" customHeight="1" x14ac:dyDescent="0.35">
      <c r="A103" s="225"/>
      <c r="B103" s="219"/>
      <c r="C103" s="341"/>
      <c r="D103" s="342" t="s">
        <v>284</v>
      </c>
      <c r="E103" s="343" t="s">
        <v>41</v>
      </c>
      <c r="F103" s="344">
        <v>1</v>
      </c>
      <c r="G103" s="345"/>
      <c r="H103" s="346"/>
    </row>
    <row r="104" spans="1:37" s="160" customFormat="1" ht="60" customHeight="1" x14ac:dyDescent="0.35">
      <c r="A104" s="225"/>
      <c r="B104" s="219"/>
      <c r="C104" s="341"/>
      <c r="D104" s="342" t="s">
        <v>285</v>
      </c>
      <c r="E104" s="343" t="s">
        <v>41</v>
      </c>
      <c r="F104" s="344">
        <v>2</v>
      </c>
      <c r="G104" s="345"/>
      <c r="H104" s="346"/>
    </row>
    <row r="105" spans="1:37" s="160" customFormat="1" ht="37.5" x14ac:dyDescent="0.35">
      <c r="A105" s="225"/>
      <c r="B105" s="218"/>
      <c r="C105" s="341"/>
      <c r="D105" s="342" t="s">
        <v>286</v>
      </c>
      <c r="E105" s="343" t="s">
        <v>272</v>
      </c>
      <c r="F105" s="344">
        <v>7</v>
      </c>
      <c r="G105" s="345"/>
      <c r="H105" s="346"/>
    </row>
    <row r="106" spans="1:37" s="160" customFormat="1" ht="37.5" x14ac:dyDescent="0.35">
      <c r="A106" s="225"/>
      <c r="B106" s="218"/>
      <c r="C106" s="341"/>
      <c r="D106" s="342" t="s">
        <v>287</v>
      </c>
      <c r="E106" s="343" t="s">
        <v>41</v>
      </c>
      <c r="F106" s="344">
        <v>1</v>
      </c>
      <c r="G106" s="345"/>
      <c r="H106" s="346"/>
    </row>
    <row r="107" spans="1:37" s="160" customFormat="1" ht="38.25" thickBot="1" x14ac:dyDescent="0.4">
      <c r="A107" s="225"/>
      <c r="B107" s="358"/>
      <c r="C107" s="341"/>
      <c r="D107" s="342" t="s">
        <v>288</v>
      </c>
      <c r="E107" s="343" t="s">
        <v>41</v>
      </c>
      <c r="F107" s="344">
        <v>1</v>
      </c>
      <c r="G107" s="345"/>
      <c r="H107" s="346"/>
    </row>
    <row r="108" spans="1:37" s="3" customFormat="1" ht="17.25" customHeight="1" thickBot="1" x14ac:dyDescent="0.35">
      <c r="A108" s="227"/>
      <c r="B108" s="445" t="s">
        <v>289</v>
      </c>
      <c r="C108" s="430"/>
      <c r="D108" s="430"/>
      <c r="E108" s="430"/>
      <c r="F108" s="430"/>
      <c r="G108" s="431"/>
      <c r="H108" s="229">
        <f>SUM(H94:H107)</f>
        <v>0</v>
      </c>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s="172" customFormat="1" ht="19.5" customHeight="1" x14ac:dyDescent="0.25">
      <c r="A109" s="179"/>
      <c r="B109" s="347"/>
      <c r="C109" s="217"/>
      <c r="D109" s="176" t="s">
        <v>290</v>
      </c>
      <c r="E109" s="286"/>
      <c r="F109" s="287"/>
      <c r="G109" s="288"/>
      <c r="H109" s="348"/>
    </row>
    <row r="110" spans="1:37" s="156" customFormat="1" ht="56.25" x14ac:dyDescent="0.35">
      <c r="A110" s="224"/>
      <c r="B110" s="359">
        <v>37</v>
      </c>
      <c r="C110" s="90"/>
      <c r="D110" s="4" t="s">
        <v>291</v>
      </c>
      <c r="E110" s="199" t="s">
        <v>38</v>
      </c>
      <c r="F110" s="274">
        <v>25.36</v>
      </c>
      <c r="G110" s="276"/>
      <c r="H110" s="20">
        <f>F110*G110</f>
        <v>0</v>
      </c>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row>
    <row r="111" spans="1:37" s="160" customFormat="1" ht="56.25" x14ac:dyDescent="0.35">
      <c r="A111" s="223"/>
      <c r="B111" s="360">
        <v>38</v>
      </c>
      <c r="C111" s="279"/>
      <c r="D111" s="4" t="s">
        <v>292</v>
      </c>
      <c r="E111" s="199" t="s">
        <v>39</v>
      </c>
      <c r="F111" s="274">
        <v>19.02</v>
      </c>
      <c r="G111" s="276"/>
      <c r="H111" s="20">
        <f>F111*G111</f>
        <v>0</v>
      </c>
    </row>
    <row r="112" spans="1:37" s="156" customFormat="1" ht="51.75" customHeight="1" x14ac:dyDescent="0.35">
      <c r="A112" s="224"/>
      <c r="B112" s="361">
        <v>39</v>
      </c>
      <c r="C112" s="92"/>
      <c r="D112" s="4" t="s">
        <v>293</v>
      </c>
      <c r="E112" s="199" t="s">
        <v>38</v>
      </c>
      <c r="F112" s="274">
        <v>12.68</v>
      </c>
      <c r="G112" s="276"/>
      <c r="H112" s="20">
        <f>F112*G112</f>
        <v>0</v>
      </c>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row>
    <row r="113" spans="1:37" s="160" customFormat="1" ht="57" thickBot="1" x14ac:dyDescent="0.4">
      <c r="A113" s="225"/>
      <c r="B113" s="359">
        <v>40</v>
      </c>
      <c r="C113" s="92"/>
      <c r="D113" s="4" t="s">
        <v>294</v>
      </c>
      <c r="E113" s="199" t="s">
        <v>38</v>
      </c>
      <c r="F113" s="274">
        <f>F111</f>
        <v>19.02</v>
      </c>
      <c r="G113" s="276"/>
      <c r="H113" s="20">
        <f>F113*G113</f>
        <v>0</v>
      </c>
    </row>
    <row r="114" spans="1:37" s="3" customFormat="1" ht="17.25" customHeight="1" thickBot="1" x14ac:dyDescent="0.35">
      <c r="A114" s="227"/>
      <c r="B114" s="430" t="s">
        <v>295</v>
      </c>
      <c r="C114" s="430"/>
      <c r="D114" s="430"/>
      <c r="E114" s="430"/>
      <c r="F114" s="430"/>
      <c r="G114" s="431"/>
      <c r="H114" s="33">
        <f>SUM(H110:H113)</f>
        <v>0</v>
      </c>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1:37" s="172" customFormat="1" ht="19.5" customHeight="1" x14ac:dyDescent="0.25">
      <c r="A115" s="179"/>
      <c r="B115" s="347"/>
      <c r="C115" s="217"/>
      <c r="D115" s="176" t="s">
        <v>296</v>
      </c>
      <c r="E115" s="286"/>
      <c r="F115" s="287"/>
      <c r="G115" s="288"/>
      <c r="H115" s="348"/>
    </row>
    <row r="116" spans="1:37" s="156" customFormat="1" ht="56.25" x14ac:dyDescent="0.35">
      <c r="A116" s="224"/>
      <c r="B116" s="359">
        <v>41</v>
      </c>
      <c r="C116" s="90"/>
      <c r="D116" s="4" t="s">
        <v>297</v>
      </c>
      <c r="E116" s="199" t="s">
        <v>38</v>
      </c>
      <c r="F116" s="274">
        <v>50</v>
      </c>
      <c r="G116" s="276"/>
      <c r="H116" s="20">
        <f t="shared" ref="H116:H121" si="7">F116*G116</f>
        <v>0</v>
      </c>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row>
    <row r="117" spans="1:37" s="160" customFormat="1" ht="132.75" x14ac:dyDescent="0.35">
      <c r="A117" s="223"/>
      <c r="B117" s="360">
        <v>42</v>
      </c>
      <c r="C117" s="279"/>
      <c r="D117" s="4" t="s">
        <v>385</v>
      </c>
      <c r="E117" s="199" t="s">
        <v>40</v>
      </c>
      <c r="F117" s="274">
        <v>9.85</v>
      </c>
      <c r="G117" s="276"/>
      <c r="H117" s="20">
        <f t="shared" si="7"/>
        <v>0</v>
      </c>
    </row>
    <row r="118" spans="1:37" s="156" customFormat="1" ht="75" x14ac:dyDescent="0.35">
      <c r="A118" s="224"/>
      <c r="B118" s="361">
        <v>43</v>
      </c>
      <c r="C118" s="92"/>
      <c r="D118" s="4" t="s">
        <v>298</v>
      </c>
      <c r="E118" s="199" t="s">
        <v>40</v>
      </c>
      <c r="F118" s="274">
        <v>3.17</v>
      </c>
      <c r="G118" s="276"/>
      <c r="H118" s="20">
        <f t="shared" si="7"/>
        <v>0</v>
      </c>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row>
    <row r="119" spans="1:37" s="160" customFormat="1" ht="75" x14ac:dyDescent="0.35">
      <c r="A119" s="225"/>
      <c r="B119" s="359">
        <v>44</v>
      </c>
      <c r="C119" s="92"/>
      <c r="D119" s="4" t="s">
        <v>299</v>
      </c>
      <c r="E119" s="199" t="s">
        <v>40</v>
      </c>
      <c r="F119" s="274">
        <v>0.31</v>
      </c>
      <c r="G119" s="276"/>
      <c r="H119" s="20">
        <f t="shared" si="7"/>
        <v>0</v>
      </c>
    </row>
    <row r="120" spans="1:37" s="160" customFormat="1" ht="75" x14ac:dyDescent="0.35">
      <c r="A120" s="223"/>
      <c r="B120" s="360">
        <v>45</v>
      </c>
      <c r="C120" s="279"/>
      <c r="D120" s="4" t="s">
        <v>300</v>
      </c>
      <c r="E120" s="199" t="s">
        <v>40</v>
      </c>
      <c r="F120" s="274">
        <v>2.14</v>
      </c>
      <c r="G120" s="276"/>
      <c r="H120" s="20">
        <f t="shared" si="7"/>
        <v>0</v>
      </c>
    </row>
    <row r="121" spans="1:37" s="156" customFormat="1" ht="51.75" customHeight="1" x14ac:dyDescent="0.35">
      <c r="A121" s="224"/>
      <c r="B121" s="361">
        <v>46</v>
      </c>
      <c r="C121" s="92"/>
      <c r="D121" s="4" t="s">
        <v>301</v>
      </c>
      <c r="E121" s="199" t="s">
        <v>40</v>
      </c>
      <c r="F121" s="274">
        <v>4.95</v>
      </c>
      <c r="G121" s="276"/>
      <c r="H121" s="20">
        <f t="shared" si="7"/>
        <v>0</v>
      </c>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row>
    <row r="122" spans="1:37" s="160" customFormat="1" ht="37.5" x14ac:dyDescent="0.35">
      <c r="A122" s="225"/>
      <c r="B122" s="359">
        <v>47</v>
      </c>
      <c r="C122" s="92"/>
      <c r="D122" s="4" t="s">
        <v>302</v>
      </c>
      <c r="E122" s="199" t="s">
        <v>39</v>
      </c>
      <c r="F122" s="274">
        <v>6.34</v>
      </c>
      <c r="G122" s="276"/>
      <c r="H122" s="20">
        <f t="shared" ref="H122" si="8">F122*G122</f>
        <v>0</v>
      </c>
    </row>
    <row r="123" spans="1:37" s="160" customFormat="1" ht="56.25" x14ac:dyDescent="0.35">
      <c r="A123" s="223"/>
      <c r="B123" s="360">
        <v>48</v>
      </c>
      <c r="C123" s="279"/>
      <c r="D123" s="4" t="s">
        <v>266</v>
      </c>
      <c r="E123" s="199" t="s">
        <v>40</v>
      </c>
      <c r="F123" s="274">
        <f>F117+F118-F119-F121</f>
        <v>7.7599999999999989</v>
      </c>
      <c r="G123" s="276"/>
      <c r="H123" s="20">
        <f>F123*G123</f>
        <v>0</v>
      </c>
    </row>
    <row r="124" spans="1:37" s="156" customFormat="1" ht="51.75" customHeight="1" x14ac:dyDescent="0.35">
      <c r="A124" s="224"/>
      <c r="B124" s="361">
        <v>49</v>
      </c>
      <c r="C124" s="92"/>
      <c r="D124" s="4" t="s">
        <v>303</v>
      </c>
      <c r="E124" s="199" t="s">
        <v>40</v>
      </c>
      <c r="F124" s="274">
        <v>2.77</v>
      </c>
      <c r="G124" s="276"/>
      <c r="H124" s="20">
        <f>F124*G124</f>
        <v>0</v>
      </c>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row>
    <row r="125" spans="1:37" s="156" customFormat="1" ht="51.75" customHeight="1" x14ac:dyDescent="0.35">
      <c r="A125" s="224"/>
      <c r="B125" s="361">
        <v>50</v>
      </c>
      <c r="C125" s="92"/>
      <c r="D125" s="4" t="s">
        <v>304</v>
      </c>
      <c r="E125" s="199" t="s">
        <v>40</v>
      </c>
      <c r="F125" s="274">
        <f>0.05 * 0.45 * 3.14</f>
        <v>7.0650000000000004E-2</v>
      </c>
      <c r="G125" s="276"/>
      <c r="H125" s="20">
        <f>F125*G125</f>
        <v>0</v>
      </c>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row>
    <row r="126" spans="1:37" s="160" customFormat="1" ht="57.75" x14ac:dyDescent="0.35">
      <c r="A126" s="223"/>
      <c r="B126" s="360">
        <v>51</v>
      </c>
      <c r="C126" s="279"/>
      <c r="D126" s="4" t="s">
        <v>386</v>
      </c>
      <c r="E126" s="199" t="s">
        <v>272</v>
      </c>
      <c r="F126" s="274">
        <v>125.34</v>
      </c>
      <c r="G126" s="276"/>
      <c r="H126" s="20">
        <f>F126*G126</f>
        <v>0</v>
      </c>
    </row>
    <row r="127" spans="1:37" s="156" customFormat="1" ht="51.75" customHeight="1" x14ac:dyDescent="0.35">
      <c r="A127" s="224"/>
      <c r="B127" s="361">
        <v>52</v>
      </c>
      <c r="C127" s="92"/>
      <c r="D127" s="4" t="s">
        <v>305</v>
      </c>
      <c r="E127" s="199" t="s">
        <v>272</v>
      </c>
      <c r="F127" s="274">
        <v>97.61</v>
      </c>
      <c r="G127" s="276"/>
      <c r="H127" s="20">
        <f t="shared" ref="H127" si="9">F127*G127</f>
        <v>0</v>
      </c>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row>
    <row r="128" spans="1:37" s="156" customFormat="1" ht="54.75" customHeight="1" thickBot="1" x14ac:dyDescent="0.4">
      <c r="A128" s="224"/>
      <c r="B128" s="361">
        <v>53</v>
      </c>
      <c r="C128" s="92"/>
      <c r="D128" s="4" t="s">
        <v>306</v>
      </c>
      <c r="E128" s="199" t="s">
        <v>41</v>
      </c>
      <c r="F128" s="274">
        <v>4</v>
      </c>
      <c r="G128" s="276"/>
      <c r="H128" s="53">
        <f>F128*G128</f>
        <v>0</v>
      </c>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row>
    <row r="129" spans="1:37" s="3" customFormat="1" ht="17.25" customHeight="1" thickBot="1" x14ac:dyDescent="0.35">
      <c r="A129" s="227"/>
      <c r="B129" s="430" t="s">
        <v>307</v>
      </c>
      <c r="C129" s="430"/>
      <c r="D129" s="430"/>
      <c r="E129" s="430"/>
      <c r="F129" s="430"/>
      <c r="G129" s="431"/>
      <c r="H129" s="33">
        <f>SUM(H116:H128)</f>
        <v>0</v>
      </c>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spans="1:37" s="3" customFormat="1" ht="21.75" customHeight="1" thickBot="1" x14ac:dyDescent="0.4">
      <c r="A130" s="227"/>
      <c r="B130" s="416" t="s">
        <v>336</v>
      </c>
      <c r="C130" s="416"/>
      <c r="D130" s="416"/>
      <c r="E130" s="416"/>
      <c r="F130" s="416"/>
      <c r="G130" s="417"/>
      <c r="H130" s="33">
        <f>H67+H75+H92+H108+H114+H129</f>
        <v>0</v>
      </c>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s="3" customFormat="1" ht="21.75" customHeight="1" x14ac:dyDescent="0.35">
      <c r="A131" s="227"/>
      <c r="B131" s="228"/>
      <c r="C131" s="165"/>
      <c r="D131" s="135" t="s">
        <v>308</v>
      </c>
      <c r="E131" s="142"/>
      <c r="F131" s="166"/>
      <c r="G131" s="167"/>
      <c r="H131" s="137"/>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spans="1:37" s="172" customFormat="1" ht="262.5" x14ac:dyDescent="0.25">
      <c r="A132" s="179"/>
      <c r="B132" s="347"/>
      <c r="C132" s="217"/>
      <c r="D132" s="4" t="s">
        <v>309</v>
      </c>
      <c r="E132" s="286"/>
      <c r="F132" s="287"/>
      <c r="G132" s="288"/>
      <c r="H132" s="363"/>
      <c r="I132" s="230"/>
    </row>
    <row r="133" spans="1:37" s="172" customFormat="1" ht="19.5" customHeight="1" x14ac:dyDescent="0.25">
      <c r="A133" s="179"/>
      <c r="B133" s="347"/>
      <c r="C133" s="217"/>
      <c r="D133" s="176" t="s">
        <v>310</v>
      </c>
      <c r="E133" s="286"/>
      <c r="F133" s="287"/>
      <c r="G133" s="288"/>
      <c r="H133" s="377"/>
    </row>
    <row r="134" spans="1:37" s="156" customFormat="1" ht="93.75" x14ac:dyDescent="0.35">
      <c r="A134" s="224"/>
      <c r="B134" s="359">
        <v>54</v>
      </c>
      <c r="C134" s="90"/>
      <c r="D134" s="4" t="s">
        <v>311</v>
      </c>
      <c r="E134" s="199" t="s">
        <v>40</v>
      </c>
      <c r="F134" s="274">
        <v>67</v>
      </c>
      <c r="G134" s="250"/>
      <c r="H134" s="362">
        <f t="shared" ref="H134:H140" si="10">G134*F134</f>
        <v>0</v>
      </c>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row>
    <row r="135" spans="1:37" s="160" customFormat="1" ht="75" x14ac:dyDescent="0.35">
      <c r="A135" s="223"/>
      <c r="B135" s="360">
        <v>55</v>
      </c>
      <c r="C135" s="279"/>
      <c r="D135" s="4" t="s">
        <v>312</v>
      </c>
      <c r="E135" s="199" t="s">
        <v>40</v>
      </c>
      <c r="F135" s="274">
        <v>3</v>
      </c>
      <c r="G135" s="250"/>
      <c r="H135" s="362">
        <f t="shared" si="10"/>
        <v>0</v>
      </c>
    </row>
    <row r="136" spans="1:37" s="156" customFormat="1" ht="51.75" customHeight="1" x14ac:dyDescent="0.35">
      <c r="A136" s="224"/>
      <c r="B136" s="361">
        <v>56</v>
      </c>
      <c r="C136" s="92"/>
      <c r="D136" s="4" t="s">
        <v>313</v>
      </c>
      <c r="E136" s="199" t="s">
        <v>40</v>
      </c>
      <c r="F136" s="274">
        <v>50</v>
      </c>
      <c r="G136" s="250"/>
      <c r="H136" s="362">
        <f t="shared" si="10"/>
        <v>0</v>
      </c>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row>
    <row r="137" spans="1:37" s="160" customFormat="1" ht="75" x14ac:dyDescent="0.35">
      <c r="A137" s="225"/>
      <c r="B137" s="359">
        <v>57</v>
      </c>
      <c r="C137" s="92"/>
      <c r="D137" s="4" t="s">
        <v>314</v>
      </c>
      <c r="E137" s="199" t="s">
        <v>40</v>
      </c>
      <c r="F137" s="274">
        <v>17</v>
      </c>
      <c r="G137" s="250"/>
      <c r="H137" s="362">
        <f t="shared" si="10"/>
        <v>0</v>
      </c>
    </row>
    <row r="138" spans="1:37" s="160" customFormat="1" ht="75" x14ac:dyDescent="0.35">
      <c r="A138" s="225"/>
      <c r="B138" s="361">
        <v>58</v>
      </c>
      <c r="C138" s="92"/>
      <c r="D138" s="4" t="s">
        <v>315</v>
      </c>
      <c r="E138" s="199" t="s">
        <v>40</v>
      </c>
      <c r="F138" s="274">
        <f>((210*0.2*0.4)+F135)*1.25</f>
        <v>24.75</v>
      </c>
      <c r="G138" s="250"/>
      <c r="H138" s="362">
        <f t="shared" si="10"/>
        <v>0</v>
      </c>
    </row>
    <row r="139" spans="1:37" s="155" customFormat="1" ht="61.5" customHeight="1" x14ac:dyDescent="0.35">
      <c r="B139" s="28">
        <v>59</v>
      </c>
      <c r="C139" s="92"/>
      <c r="D139" s="4" t="s">
        <v>316</v>
      </c>
      <c r="E139" s="199" t="s">
        <v>41</v>
      </c>
      <c r="F139" s="274">
        <v>9</v>
      </c>
      <c r="G139" s="250"/>
      <c r="H139" s="362">
        <f t="shared" si="10"/>
        <v>0</v>
      </c>
    </row>
    <row r="140" spans="1:37" s="160" customFormat="1" ht="49.15" customHeight="1" x14ac:dyDescent="0.35">
      <c r="B140" s="37">
        <v>60</v>
      </c>
      <c r="C140" s="92"/>
      <c r="D140" s="4" t="s">
        <v>317</v>
      </c>
      <c r="E140" s="199" t="s">
        <v>38</v>
      </c>
      <c r="F140" s="274">
        <v>207</v>
      </c>
      <c r="G140" s="250"/>
      <c r="H140" s="362">
        <f t="shared" si="10"/>
        <v>0</v>
      </c>
    </row>
    <row r="141" spans="1:37" s="160" customFormat="1" ht="54" customHeight="1" thickBot="1" x14ac:dyDescent="0.4">
      <c r="B141" s="271">
        <v>61</v>
      </c>
      <c r="C141" s="92"/>
      <c r="D141" s="4" t="s">
        <v>318</v>
      </c>
      <c r="E141" s="199" t="s">
        <v>38</v>
      </c>
      <c r="F141" s="274">
        <v>207</v>
      </c>
      <c r="G141" s="250"/>
      <c r="H141" s="362">
        <f>G141*F141</f>
        <v>0</v>
      </c>
    </row>
    <row r="142" spans="1:37" s="3" customFormat="1" ht="17.25" customHeight="1" thickBot="1" x14ac:dyDescent="0.35">
      <c r="B142" s="445" t="s">
        <v>319</v>
      </c>
      <c r="C142" s="430"/>
      <c r="D142" s="430"/>
      <c r="E142" s="430"/>
      <c r="F142" s="430"/>
      <c r="G142" s="431"/>
      <c r="H142" s="33">
        <f>SUM(H134:H141)</f>
        <v>0</v>
      </c>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spans="1:37" s="172" customFormat="1" ht="19.5" customHeight="1" x14ac:dyDescent="0.25">
      <c r="A143" s="179"/>
      <c r="B143" s="347"/>
      <c r="C143" s="217"/>
      <c r="D143" s="176" t="s">
        <v>320</v>
      </c>
      <c r="E143" s="286"/>
      <c r="F143" s="287"/>
      <c r="G143" s="288"/>
      <c r="H143" s="363"/>
      <c r="I143" s="230"/>
    </row>
    <row r="144" spans="1:37" s="156" customFormat="1" ht="356.25" x14ac:dyDescent="0.35">
      <c r="B144" s="37">
        <v>62</v>
      </c>
      <c r="C144" s="90"/>
      <c r="D144" s="4" t="s">
        <v>321</v>
      </c>
      <c r="E144" s="199" t="s">
        <v>41</v>
      </c>
      <c r="F144" s="274">
        <v>9</v>
      </c>
      <c r="G144" s="250"/>
      <c r="H144" s="362">
        <f t="shared" ref="H144:H149" si="11">F144*G144</f>
        <v>0</v>
      </c>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row>
    <row r="145" spans="1:37" s="160" customFormat="1" ht="206.25" x14ac:dyDescent="0.35">
      <c r="A145" s="168"/>
      <c r="B145" s="278">
        <v>63</v>
      </c>
      <c r="C145" s="279"/>
      <c r="D145" s="4" t="s">
        <v>322</v>
      </c>
      <c r="E145" s="199" t="s">
        <v>41</v>
      </c>
      <c r="F145" s="274">
        <v>9</v>
      </c>
      <c r="G145" s="250"/>
      <c r="H145" s="362">
        <f t="shared" si="11"/>
        <v>0</v>
      </c>
    </row>
    <row r="146" spans="1:37" s="156" customFormat="1" ht="51.75" customHeight="1" x14ac:dyDescent="0.35">
      <c r="B146" s="271">
        <v>64</v>
      </c>
      <c r="C146" s="92"/>
      <c r="D146" s="4" t="s">
        <v>323</v>
      </c>
      <c r="E146" s="199" t="s">
        <v>38</v>
      </c>
      <c r="F146" s="274">
        <v>269</v>
      </c>
      <c r="G146" s="250"/>
      <c r="H146" s="362">
        <f t="shared" si="11"/>
        <v>0</v>
      </c>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row>
    <row r="147" spans="1:37" s="160" customFormat="1" ht="56.25" x14ac:dyDescent="0.35">
      <c r="B147" s="37">
        <v>65</v>
      </c>
      <c r="C147" s="92"/>
      <c r="D147" s="4" t="s">
        <v>324</v>
      </c>
      <c r="E147" s="199" t="s">
        <v>38</v>
      </c>
      <c r="F147" s="274">
        <f>F145*8</f>
        <v>72</v>
      </c>
      <c r="G147" s="250"/>
      <c r="H147" s="362">
        <f t="shared" si="11"/>
        <v>0</v>
      </c>
    </row>
    <row r="148" spans="1:37" s="160" customFormat="1" ht="75" x14ac:dyDescent="0.35">
      <c r="B148" s="271">
        <v>66</v>
      </c>
      <c r="C148" s="92"/>
      <c r="D148" s="4" t="s">
        <v>325</v>
      </c>
      <c r="E148" s="199" t="s">
        <v>38</v>
      </c>
      <c r="F148" s="274">
        <v>223</v>
      </c>
      <c r="G148" s="250"/>
      <c r="H148" s="362">
        <f t="shared" si="11"/>
        <v>0</v>
      </c>
    </row>
    <row r="149" spans="1:37" s="155" customFormat="1" ht="61.5" customHeight="1" thickBot="1" x14ac:dyDescent="0.4">
      <c r="B149" s="28">
        <v>67</v>
      </c>
      <c r="C149" s="92"/>
      <c r="D149" s="4" t="s">
        <v>326</v>
      </c>
      <c r="E149" s="199" t="s">
        <v>41</v>
      </c>
      <c r="F149" s="274">
        <v>9</v>
      </c>
      <c r="G149" s="250"/>
      <c r="H149" s="362">
        <f t="shared" si="11"/>
        <v>0</v>
      </c>
    </row>
    <row r="150" spans="1:37" s="3" customFormat="1" ht="17.25" customHeight="1" thickBot="1" x14ac:dyDescent="0.35">
      <c r="B150" s="445" t="s">
        <v>327</v>
      </c>
      <c r="C150" s="430"/>
      <c r="D150" s="430"/>
      <c r="E150" s="430"/>
      <c r="F150" s="430"/>
      <c r="G150" s="431"/>
      <c r="H150" s="33">
        <f>SUM(H144:H149)</f>
        <v>0</v>
      </c>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37" s="172" customFormat="1" ht="19.5" customHeight="1" x14ac:dyDescent="0.25">
      <c r="A151" s="179"/>
      <c r="B151" s="347"/>
      <c r="C151" s="217"/>
      <c r="D151" s="176" t="s">
        <v>328</v>
      </c>
      <c r="E151" s="286"/>
      <c r="F151" s="287"/>
      <c r="G151" s="288"/>
      <c r="H151" s="340"/>
    </row>
    <row r="152" spans="1:37" s="156" customFormat="1" ht="38.25" thickBot="1" x14ac:dyDescent="0.4">
      <c r="B152" s="37">
        <v>68</v>
      </c>
      <c r="C152" s="90"/>
      <c r="D152" s="4" t="s">
        <v>329</v>
      </c>
      <c r="E152" s="199" t="s">
        <v>33</v>
      </c>
      <c r="F152" s="274">
        <v>1</v>
      </c>
      <c r="G152" s="250"/>
      <c r="H152" s="362">
        <f t="shared" ref="H152" si="12">G152*F152</f>
        <v>0</v>
      </c>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row>
    <row r="153" spans="1:37" s="3" customFormat="1" ht="17.25" customHeight="1" thickBot="1" x14ac:dyDescent="0.35">
      <c r="B153" s="445" t="s">
        <v>330</v>
      </c>
      <c r="C153" s="430"/>
      <c r="D153" s="430"/>
      <c r="E153" s="430"/>
      <c r="F153" s="430"/>
      <c r="G153" s="431"/>
      <c r="H153" s="33">
        <f>SUM(H152)</f>
        <v>0</v>
      </c>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spans="1:37" s="172" customFormat="1" ht="19.5" customHeight="1" x14ac:dyDescent="0.25">
      <c r="B154" s="339"/>
      <c r="C154" s="217"/>
      <c r="D154" s="176" t="s">
        <v>334</v>
      </c>
      <c r="E154" s="286"/>
      <c r="F154" s="287"/>
      <c r="G154" s="288"/>
      <c r="H154" s="363"/>
      <c r="I154" s="230"/>
    </row>
    <row r="155" spans="1:37" s="156" customFormat="1" ht="93.75" x14ac:dyDescent="0.35">
      <c r="B155" s="37">
        <v>69</v>
      </c>
      <c r="C155" s="90"/>
      <c r="D155" s="4" t="s">
        <v>331</v>
      </c>
      <c r="E155" s="199" t="s">
        <v>33</v>
      </c>
      <c r="F155" s="274">
        <v>1</v>
      </c>
      <c r="G155" s="250"/>
      <c r="H155" s="362">
        <f t="shared" ref="H155:H157" si="13">G155*F155</f>
        <v>0</v>
      </c>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row>
    <row r="156" spans="1:37" s="160" customFormat="1" ht="75" x14ac:dyDescent="0.35">
      <c r="A156" s="168"/>
      <c r="B156" s="278">
        <v>70</v>
      </c>
      <c r="C156" s="279"/>
      <c r="D156" s="4" t="s">
        <v>332</v>
      </c>
      <c r="E156" s="199" t="s">
        <v>33</v>
      </c>
      <c r="F156" s="274">
        <v>1</v>
      </c>
      <c r="G156" s="250"/>
      <c r="H156" s="362">
        <f t="shared" si="13"/>
        <v>0</v>
      </c>
    </row>
    <row r="157" spans="1:37" s="156" customFormat="1" ht="51.75" customHeight="1" thickBot="1" x14ac:dyDescent="0.4">
      <c r="B157" s="271">
        <v>71</v>
      </c>
      <c r="C157" s="92"/>
      <c r="D157" s="4" t="s">
        <v>333</v>
      </c>
      <c r="E157" s="199" t="s">
        <v>33</v>
      </c>
      <c r="F157" s="274">
        <v>1</v>
      </c>
      <c r="G157" s="250"/>
      <c r="H157" s="362">
        <f t="shared" si="13"/>
        <v>0</v>
      </c>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row>
    <row r="158" spans="1:37" s="3" customFormat="1" ht="17.25" customHeight="1" thickBot="1" x14ac:dyDescent="0.35">
      <c r="B158" s="445" t="s">
        <v>335</v>
      </c>
      <c r="C158" s="430"/>
      <c r="D158" s="430"/>
      <c r="E158" s="430"/>
      <c r="F158" s="430"/>
      <c r="G158" s="431"/>
      <c r="H158" s="33">
        <f>SUM(H155:H157)</f>
        <v>0</v>
      </c>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spans="1:37" s="3" customFormat="1" ht="21.75" customHeight="1" thickBot="1" x14ac:dyDescent="0.4">
      <c r="B159" s="415" t="s">
        <v>337</v>
      </c>
      <c r="C159" s="416"/>
      <c r="D159" s="416"/>
      <c r="E159" s="416"/>
      <c r="F159" s="416"/>
      <c r="G159" s="417"/>
      <c r="H159" s="33">
        <f>H142+H150+H153+H158</f>
        <v>0</v>
      </c>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spans="1:37" ht="19.5" thickBot="1" x14ac:dyDescent="0.4">
      <c r="B160" s="154"/>
      <c r="C160" s="200"/>
      <c r="D160" s="21" t="s">
        <v>343</v>
      </c>
      <c r="E160" s="201"/>
      <c r="F160" s="202"/>
      <c r="G160" s="203"/>
      <c r="H160" s="204"/>
      <c r="J160"/>
      <c r="K160"/>
      <c r="L160"/>
      <c r="M160"/>
      <c r="N160"/>
      <c r="O160"/>
      <c r="P160"/>
      <c r="Q160"/>
      <c r="R160"/>
      <c r="S160"/>
      <c r="T160"/>
      <c r="U160"/>
      <c r="V160"/>
      <c r="W160"/>
      <c r="X160"/>
      <c r="Y160"/>
      <c r="Z160"/>
      <c r="AA160"/>
      <c r="AB160"/>
      <c r="AC160"/>
      <c r="AD160"/>
      <c r="AE160"/>
      <c r="AF160"/>
      <c r="AG160"/>
      <c r="AH160"/>
      <c r="AI160"/>
      <c r="AJ160"/>
      <c r="AK160"/>
    </row>
    <row r="161" spans="2:37" ht="18.75" x14ac:dyDescent="0.35">
      <c r="B161" s="205"/>
      <c r="C161" s="206"/>
      <c r="D161" s="61" t="s">
        <v>344</v>
      </c>
      <c r="E161" s="207"/>
      <c r="F161" s="208"/>
      <c r="G161" s="209"/>
      <c r="H161" s="143"/>
      <c r="J161"/>
      <c r="K161"/>
      <c r="L161"/>
      <c r="M161"/>
      <c r="N161"/>
      <c r="O161"/>
      <c r="P161"/>
      <c r="Q161"/>
      <c r="R161"/>
      <c r="S161"/>
      <c r="T161"/>
      <c r="U161"/>
      <c r="V161"/>
      <c r="W161"/>
      <c r="X161"/>
      <c r="Y161"/>
      <c r="Z161"/>
      <c r="AA161"/>
      <c r="AB161"/>
      <c r="AC161"/>
      <c r="AD161"/>
      <c r="AE161"/>
      <c r="AF161"/>
      <c r="AG161"/>
      <c r="AH161"/>
      <c r="AI161"/>
      <c r="AJ161"/>
      <c r="AK161"/>
    </row>
    <row r="162" spans="2:37" ht="75" x14ac:dyDescent="0.35">
      <c r="B162" s="30">
        <v>72</v>
      </c>
      <c r="C162" s="85"/>
      <c r="D162" s="4" t="s">
        <v>79</v>
      </c>
      <c r="E162" s="199" t="s">
        <v>55</v>
      </c>
      <c r="F162" s="113">
        <v>8</v>
      </c>
      <c r="G162" s="104"/>
      <c r="H162" s="83">
        <f>F162*G162</f>
        <v>0</v>
      </c>
      <c r="I162"/>
      <c r="J162"/>
      <c r="K162"/>
      <c r="L162"/>
      <c r="M162"/>
      <c r="N162"/>
      <c r="O162"/>
      <c r="P162"/>
      <c r="Q162"/>
      <c r="R162"/>
      <c r="S162"/>
      <c r="T162"/>
      <c r="U162"/>
      <c r="V162"/>
      <c r="W162"/>
      <c r="X162"/>
      <c r="Y162"/>
      <c r="Z162"/>
      <c r="AA162"/>
      <c r="AB162"/>
      <c r="AC162"/>
      <c r="AD162"/>
      <c r="AE162"/>
      <c r="AF162"/>
      <c r="AG162"/>
      <c r="AH162"/>
      <c r="AI162"/>
      <c r="AJ162"/>
      <c r="AK162"/>
    </row>
    <row r="163" spans="2:37" ht="56.25" x14ac:dyDescent="0.35">
      <c r="B163" s="30">
        <v>73</v>
      </c>
      <c r="C163" s="85"/>
      <c r="D163" s="4" t="s">
        <v>106</v>
      </c>
      <c r="E163" s="199" t="s">
        <v>55</v>
      </c>
      <c r="F163" s="113">
        <v>10</v>
      </c>
      <c r="G163" s="104"/>
      <c r="H163" s="83">
        <f>F163*G163</f>
        <v>0</v>
      </c>
      <c r="I163"/>
      <c r="J163"/>
      <c r="K163"/>
      <c r="L163"/>
      <c r="M163"/>
      <c r="N163"/>
      <c r="O163"/>
      <c r="P163"/>
      <c r="Q163"/>
      <c r="R163"/>
      <c r="S163"/>
      <c r="T163"/>
      <c r="U163"/>
      <c r="V163"/>
      <c r="W163"/>
      <c r="X163"/>
      <c r="Y163"/>
      <c r="Z163"/>
      <c r="AA163"/>
      <c r="AB163"/>
      <c r="AC163"/>
      <c r="AD163"/>
      <c r="AE163"/>
      <c r="AF163"/>
      <c r="AG163"/>
      <c r="AH163"/>
      <c r="AI163"/>
      <c r="AJ163"/>
      <c r="AK163"/>
    </row>
    <row r="164" spans="2:37" ht="75" x14ac:dyDescent="0.35">
      <c r="B164" s="30">
        <v>74</v>
      </c>
      <c r="C164" s="85"/>
      <c r="D164" s="31" t="s">
        <v>85</v>
      </c>
      <c r="E164" s="198" t="s">
        <v>38</v>
      </c>
      <c r="F164" s="114">
        <v>45</v>
      </c>
      <c r="G164" s="105"/>
      <c r="H164" s="82">
        <f>F164*G164</f>
        <v>0</v>
      </c>
      <c r="I164"/>
      <c r="J164"/>
      <c r="K164"/>
      <c r="L164"/>
      <c r="M164"/>
      <c r="N164"/>
      <c r="O164"/>
      <c r="P164"/>
      <c r="Q164"/>
      <c r="R164"/>
      <c r="S164"/>
      <c r="T164"/>
      <c r="U164"/>
      <c r="V164"/>
      <c r="W164"/>
      <c r="X164"/>
      <c r="Y164"/>
      <c r="Z164"/>
      <c r="AA164"/>
      <c r="AB164"/>
      <c r="AC164"/>
      <c r="AD164"/>
      <c r="AE164"/>
      <c r="AF164"/>
      <c r="AG164"/>
      <c r="AH164"/>
      <c r="AI164"/>
      <c r="AJ164"/>
      <c r="AK164"/>
    </row>
    <row r="165" spans="2:37" ht="57" thickBot="1" x14ac:dyDescent="0.4">
      <c r="B165" s="14">
        <v>75</v>
      </c>
      <c r="C165" s="87"/>
      <c r="D165" s="101" t="s">
        <v>108</v>
      </c>
      <c r="E165" s="210" t="s">
        <v>40</v>
      </c>
      <c r="F165" s="115">
        <v>1.2</v>
      </c>
      <c r="G165" s="106"/>
      <c r="H165" s="102">
        <f>F165*G165</f>
        <v>0</v>
      </c>
      <c r="I165"/>
      <c r="J165"/>
      <c r="K165"/>
      <c r="L165"/>
      <c r="M165"/>
      <c r="N165"/>
      <c r="O165"/>
      <c r="P165"/>
      <c r="Q165"/>
      <c r="R165"/>
      <c r="S165"/>
      <c r="T165"/>
      <c r="U165"/>
      <c r="V165"/>
      <c r="W165"/>
      <c r="X165"/>
      <c r="Y165"/>
      <c r="Z165"/>
      <c r="AA165"/>
      <c r="AB165"/>
      <c r="AC165"/>
      <c r="AD165"/>
      <c r="AE165"/>
      <c r="AF165"/>
      <c r="AG165"/>
      <c r="AH165"/>
      <c r="AI165"/>
      <c r="AJ165"/>
      <c r="AK165"/>
    </row>
    <row r="166" spans="2:37" ht="19.5" thickBot="1" x14ac:dyDescent="0.4">
      <c r="B166" s="123"/>
      <c r="C166" s="96"/>
      <c r="D166" s="418" t="s">
        <v>348</v>
      </c>
      <c r="E166" s="418"/>
      <c r="F166" s="418"/>
      <c r="G166" s="419"/>
      <c r="H166" s="103">
        <f>SUM(H162:H165)</f>
        <v>0</v>
      </c>
      <c r="I166"/>
      <c r="J166"/>
      <c r="K166"/>
      <c r="L166"/>
      <c r="M166"/>
      <c r="N166"/>
      <c r="O166"/>
      <c r="P166"/>
      <c r="Q166"/>
      <c r="R166"/>
      <c r="S166"/>
      <c r="T166"/>
      <c r="U166"/>
      <c r="V166"/>
      <c r="W166"/>
      <c r="X166"/>
      <c r="Y166"/>
      <c r="Z166"/>
      <c r="AA166"/>
      <c r="AB166"/>
      <c r="AC166"/>
      <c r="AD166"/>
      <c r="AE166"/>
      <c r="AF166"/>
      <c r="AG166"/>
      <c r="AH166"/>
      <c r="AI166"/>
      <c r="AJ166"/>
      <c r="AK166"/>
    </row>
    <row r="167" spans="2:37" ht="18.75" x14ac:dyDescent="0.35">
      <c r="B167" s="211"/>
      <c r="C167" s="212"/>
      <c r="D167" s="146" t="s">
        <v>345</v>
      </c>
      <c r="E167" s="213"/>
      <c r="F167" s="109"/>
      <c r="G167" s="57"/>
      <c r="H167" s="147"/>
      <c r="I167" s="148"/>
      <c r="J167"/>
      <c r="K167"/>
      <c r="L167"/>
      <c r="M167"/>
      <c r="N167"/>
      <c r="O167"/>
      <c r="P167"/>
      <c r="Q167"/>
      <c r="R167"/>
      <c r="S167"/>
      <c r="T167"/>
      <c r="U167"/>
      <c r="V167"/>
      <c r="W167"/>
      <c r="X167"/>
      <c r="Y167"/>
      <c r="Z167"/>
      <c r="AA167"/>
      <c r="AB167"/>
      <c r="AC167"/>
      <c r="AD167"/>
      <c r="AE167"/>
      <c r="AF167"/>
      <c r="AG167"/>
      <c r="AH167"/>
      <c r="AI167"/>
      <c r="AJ167"/>
      <c r="AK167"/>
    </row>
    <row r="168" spans="2:37" ht="56.25" x14ac:dyDescent="0.35">
      <c r="B168" s="30">
        <v>76</v>
      </c>
      <c r="C168" s="90"/>
      <c r="D168" s="31" t="s">
        <v>97</v>
      </c>
      <c r="E168" s="198" t="s">
        <v>39</v>
      </c>
      <c r="F168" s="109">
        <v>26.92</v>
      </c>
      <c r="G168" s="105"/>
      <c r="H168" s="38">
        <f>F168*G168</f>
        <v>0</v>
      </c>
      <c r="I168"/>
      <c r="J168"/>
      <c r="K168"/>
      <c r="L168"/>
      <c r="M168"/>
      <c r="N168"/>
      <c r="O168"/>
      <c r="P168"/>
      <c r="Q168"/>
      <c r="R168"/>
      <c r="S168"/>
      <c r="T168"/>
      <c r="U168"/>
      <c r="V168"/>
      <c r="W168"/>
      <c r="X168"/>
      <c r="Y168"/>
      <c r="Z168"/>
      <c r="AA168"/>
      <c r="AB168"/>
      <c r="AC168"/>
      <c r="AD168"/>
      <c r="AE168"/>
      <c r="AF168"/>
      <c r="AG168"/>
      <c r="AH168"/>
      <c r="AI168"/>
      <c r="AJ168"/>
      <c r="AK168"/>
    </row>
    <row r="169" spans="2:37" ht="75.75" thickBot="1" x14ac:dyDescent="0.4">
      <c r="B169" s="81">
        <v>77</v>
      </c>
      <c r="C169" s="95"/>
      <c r="D169" s="101" t="s">
        <v>104</v>
      </c>
      <c r="E169" s="214" t="s">
        <v>39</v>
      </c>
      <c r="F169" s="112">
        <v>51</v>
      </c>
      <c r="G169" s="106"/>
      <c r="H169" s="41">
        <f>F169*G169</f>
        <v>0</v>
      </c>
      <c r="I169"/>
      <c r="J169"/>
      <c r="K169"/>
      <c r="L169"/>
      <c r="M169"/>
      <c r="N169"/>
      <c r="O169"/>
      <c r="P169"/>
      <c r="Q169"/>
      <c r="R169"/>
      <c r="S169"/>
      <c r="T169"/>
      <c r="U169"/>
      <c r="V169"/>
      <c r="W169"/>
      <c r="X169"/>
      <c r="Y169"/>
      <c r="Z169"/>
      <c r="AA169"/>
      <c r="AB169"/>
      <c r="AC169"/>
      <c r="AD169"/>
      <c r="AE169"/>
      <c r="AF169"/>
      <c r="AG169"/>
      <c r="AH169"/>
      <c r="AI169"/>
      <c r="AJ169"/>
      <c r="AK169"/>
    </row>
    <row r="170" spans="2:37" ht="19.5" thickBot="1" x14ac:dyDescent="0.4">
      <c r="B170" s="47"/>
      <c r="C170" s="96"/>
      <c r="D170" s="418" t="s">
        <v>346</v>
      </c>
      <c r="E170" s="418"/>
      <c r="F170" s="418"/>
      <c r="G170" s="420"/>
      <c r="H170" s="122">
        <f>SUM(H168:H168)</f>
        <v>0</v>
      </c>
      <c r="I170"/>
      <c r="J170"/>
      <c r="K170"/>
      <c r="L170"/>
      <c r="M170"/>
      <c r="N170"/>
      <c r="O170"/>
      <c r="P170"/>
      <c r="Q170"/>
      <c r="R170"/>
      <c r="S170"/>
      <c r="T170"/>
      <c r="U170"/>
      <c r="V170"/>
      <c r="W170"/>
      <c r="X170"/>
      <c r="Y170"/>
      <c r="Z170"/>
      <c r="AA170"/>
      <c r="AB170"/>
      <c r="AC170"/>
      <c r="AD170"/>
      <c r="AE170"/>
      <c r="AF170"/>
      <c r="AG170"/>
      <c r="AH170"/>
      <c r="AI170"/>
      <c r="AJ170"/>
      <c r="AK170"/>
    </row>
    <row r="171" spans="2:37" ht="24" customHeight="1" thickBot="1" x14ac:dyDescent="0.4">
      <c r="B171" s="424" t="s">
        <v>347</v>
      </c>
      <c r="C171" s="425"/>
      <c r="D171" s="425"/>
      <c r="E171" s="425"/>
      <c r="F171" s="425"/>
      <c r="G171" s="426"/>
      <c r="H171" s="58">
        <f>H166+H170</f>
        <v>0</v>
      </c>
      <c r="J171"/>
      <c r="K171"/>
      <c r="L171"/>
      <c r="M171"/>
      <c r="N171"/>
      <c r="O171"/>
      <c r="P171"/>
      <c r="Q171"/>
      <c r="R171"/>
      <c r="S171"/>
      <c r="T171"/>
      <c r="U171"/>
      <c r="V171"/>
      <c r="W171"/>
      <c r="X171"/>
      <c r="Y171"/>
      <c r="Z171"/>
      <c r="AA171"/>
      <c r="AB171"/>
      <c r="AC171"/>
      <c r="AD171"/>
      <c r="AE171"/>
      <c r="AF171"/>
      <c r="AG171"/>
      <c r="AH171"/>
      <c r="AI171"/>
      <c r="AJ171"/>
      <c r="AK171"/>
    </row>
    <row r="172" spans="2:37" ht="19.5" thickBot="1" x14ac:dyDescent="0.4">
      <c r="B172" s="60"/>
      <c r="E172" s="62"/>
      <c r="H172" s="42"/>
    </row>
    <row r="173" spans="2:37" ht="21.75" customHeight="1" thickBot="1" x14ac:dyDescent="0.4">
      <c r="B173" s="40"/>
      <c r="C173" s="97"/>
      <c r="D173" s="427" t="s">
        <v>340</v>
      </c>
      <c r="E173" s="427"/>
      <c r="F173" s="427"/>
      <c r="G173" s="427"/>
      <c r="H173" s="59"/>
    </row>
    <row r="174" spans="2:37" ht="18.75" x14ac:dyDescent="0.35">
      <c r="B174" s="76"/>
      <c r="C174" s="84"/>
      <c r="D174" s="77" t="s">
        <v>46</v>
      </c>
      <c r="E174" s="77"/>
      <c r="F174" s="117"/>
      <c r="G174" s="78"/>
      <c r="H174" s="79">
        <f>SUM(H30)</f>
        <v>0</v>
      </c>
    </row>
    <row r="175" spans="2:37" ht="18.75" x14ac:dyDescent="0.35">
      <c r="B175" s="13"/>
      <c r="C175" s="85"/>
      <c r="D175" s="26" t="s">
        <v>47</v>
      </c>
      <c r="E175" s="26"/>
      <c r="F175" s="118"/>
      <c r="G175" s="65"/>
      <c r="H175" s="64">
        <f>SUM(H35)</f>
        <v>0</v>
      </c>
    </row>
    <row r="176" spans="2:37" s="1" customFormat="1" ht="18.75" x14ac:dyDescent="0.25">
      <c r="B176" s="25"/>
      <c r="C176" s="98"/>
      <c r="D176" s="26" t="s">
        <v>48</v>
      </c>
      <c r="E176" s="27"/>
      <c r="F176" s="118"/>
      <c r="G176" s="65"/>
      <c r="H176" s="66">
        <f>SUM(H43)</f>
        <v>0</v>
      </c>
    </row>
    <row r="177" spans="1:37" s="1" customFormat="1" ht="18.75" x14ac:dyDescent="0.35">
      <c r="B177" s="5"/>
      <c r="C177" s="99"/>
      <c r="D177" s="27" t="s">
        <v>214</v>
      </c>
      <c r="E177" s="27"/>
      <c r="F177" s="119"/>
      <c r="G177" s="67"/>
      <c r="H177" s="64">
        <f>SUM(H51)</f>
        <v>0</v>
      </c>
    </row>
    <row r="178" spans="1:37" s="1" customFormat="1" ht="18.75" x14ac:dyDescent="0.25">
      <c r="B178" s="25"/>
      <c r="C178" s="98"/>
      <c r="D178" s="26" t="s">
        <v>213</v>
      </c>
      <c r="E178" s="27"/>
      <c r="F178" s="118"/>
      <c r="G178" s="65"/>
      <c r="H178" s="66">
        <f>H130</f>
        <v>0</v>
      </c>
    </row>
    <row r="179" spans="1:37" s="1" customFormat="1" ht="18.75" x14ac:dyDescent="0.35">
      <c r="B179" s="5"/>
      <c r="C179" s="99"/>
      <c r="D179" s="27" t="s">
        <v>338</v>
      </c>
      <c r="E179" s="27"/>
      <c r="F179" s="119"/>
      <c r="G179" s="67"/>
      <c r="H179" s="64">
        <f>H159</f>
        <v>0</v>
      </c>
    </row>
    <row r="180" spans="1:37" s="1" customFormat="1" ht="34.5" customHeight="1" thickBot="1" x14ac:dyDescent="0.3">
      <c r="B180" s="68"/>
      <c r="C180" s="100"/>
      <c r="D180" s="69" t="s">
        <v>339</v>
      </c>
      <c r="E180" s="69"/>
      <c r="F180" s="120"/>
      <c r="G180" s="70"/>
      <c r="H180" s="71">
        <f>SUM(H171)</f>
        <v>0</v>
      </c>
    </row>
    <row r="181" spans="1:37" s="1" customFormat="1" ht="19.5" thickBot="1" x14ac:dyDescent="0.4">
      <c r="B181" s="43"/>
      <c r="C181" s="96"/>
      <c r="D181" s="421" t="s">
        <v>98</v>
      </c>
      <c r="E181" s="422"/>
      <c r="F181" s="422" t="s">
        <v>99</v>
      </c>
      <c r="G181" s="423"/>
      <c r="H181" s="72">
        <f>SUM(H174:H180)</f>
        <v>0</v>
      </c>
    </row>
    <row r="182" spans="1:37" s="1" customFormat="1" ht="26.25" customHeight="1" thickBot="1" x14ac:dyDescent="0.4">
      <c r="B182" s="220"/>
      <c r="C182" s="96"/>
      <c r="D182" s="216"/>
      <c r="E182" s="216"/>
      <c r="F182" s="216"/>
      <c r="G182" s="216"/>
      <c r="H182" s="221"/>
    </row>
    <row r="183" spans="1:37" s="1" customFormat="1" ht="18" customHeight="1" thickBot="1" x14ac:dyDescent="0.3">
      <c r="B183" s="435" t="s">
        <v>341</v>
      </c>
      <c r="C183" s="436"/>
      <c r="D183" s="436"/>
      <c r="E183" s="436"/>
      <c r="F183" s="436"/>
      <c r="G183" s="436"/>
      <c r="H183" s="437"/>
    </row>
    <row r="184" spans="1:37" s="3" customFormat="1" ht="18" customHeight="1" thickBot="1" x14ac:dyDescent="0.3">
      <c r="B184" s="192"/>
      <c r="C184" s="193"/>
      <c r="D184" s="135" t="s">
        <v>36</v>
      </c>
      <c r="E184" s="194"/>
      <c r="F184" s="195"/>
      <c r="G184" s="196"/>
      <c r="H184" s="197"/>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37" s="156" customFormat="1" ht="18" customHeight="1" x14ac:dyDescent="0.35">
      <c r="B185" s="37">
        <v>7</v>
      </c>
      <c r="C185" s="90" t="s">
        <v>66</v>
      </c>
      <c r="D185" s="31" t="s">
        <v>88</v>
      </c>
      <c r="E185" s="198" t="s">
        <v>37</v>
      </c>
      <c r="F185" s="109">
        <v>0.218</v>
      </c>
      <c r="G185" s="57"/>
      <c r="H185" s="38">
        <f>F185*G185</f>
        <v>0</v>
      </c>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5"/>
      <c r="AJ185" s="155"/>
      <c r="AK185" s="155"/>
    </row>
    <row r="186" spans="1:37" s="8" customFormat="1" ht="18" customHeight="1" thickBot="1" x14ac:dyDescent="0.4">
      <c r="A186" s="7"/>
      <c r="B186" s="28">
        <v>8</v>
      </c>
      <c r="C186" s="249" t="s">
        <v>119</v>
      </c>
      <c r="D186" s="4" t="s">
        <v>120</v>
      </c>
      <c r="E186" s="199" t="s">
        <v>38</v>
      </c>
      <c r="F186" s="255">
        <v>218</v>
      </c>
      <c r="G186" s="250"/>
      <c r="H186" s="20">
        <f>F186*G186</f>
        <v>0</v>
      </c>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row>
    <row r="187" spans="1:37" s="3" customFormat="1" ht="19.899999999999999" customHeight="1" thickBot="1" x14ac:dyDescent="0.4">
      <c r="B187" s="415" t="s">
        <v>42</v>
      </c>
      <c r="C187" s="416"/>
      <c r="D187" s="416"/>
      <c r="E187" s="416"/>
      <c r="F187" s="416"/>
      <c r="G187" s="417"/>
      <c r="H187" s="58">
        <f>SUM(H185:H186)</f>
        <v>0</v>
      </c>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spans="1:37" s="3" customFormat="1" ht="16.149999999999999" customHeight="1" x14ac:dyDescent="0.35">
      <c r="B188" s="141"/>
      <c r="C188" s="140"/>
      <c r="D188" s="139" t="s">
        <v>93</v>
      </c>
      <c r="E188" s="157"/>
      <c r="F188" s="136"/>
      <c r="G188" s="138"/>
      <c r="H188" s="137"/>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37" s="156" customFormat="1" ht="77.45" customHeight="1" x14ac:dyDescent="0.35">
      <c r="B189" s="261">
        <v>9</v>
      </c>
      <c r="C189" s="92" t="s">
        <v>67</v>
      </c>
      <c r="D189" s="4" t="s">
        <v>122</v>
      </c>
      <c r="E189" s="199" t="s">
        <v>40</v>
      </c>
      <c r="F189" s="110">
        <v>335</v>
      </c>
      <c r="G189" s="56"/>
      <c r="H189" s="20">
        <f t="shared" ref="H189:H194" si="14">F189*G189</f>
        <v>0</v>
      </c>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5"/>
      <c r="AK189" s="155"/>
    </row>
    <row r="190" spans="1:37" s="156" customFormat="1" ht="77.45" customHeight="1" x14ac:dyDescent="0.35">
      <c r="B190" s="28">
        <v>10</v>
      </c>
      <c r="C190" s="92" t="s">
        <v>67</v>
      </c>
      <c r="D190" s="4" t="s">
        <v>228</v>
      </c>
      <c r="E190" s="199" t="s">
        <v>40</v>
      </c>
      <c r="F190" s="110">
        <v>421</v>
      </c>
      <c r="G190" s="56"/>
      <c r="H190" s="20">
        <f t="shared" si="14"/>
        <v>0</v>
      </c>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row>
    <row r="191" spans="1:37" s="156" customFormat="1" ht="37.5" x14ac:dyDescent="0.35">
      <c r="B191" s="261">
        <v>11</v>
      </c>
      <c r="C191" s="90" t="s">
        <v>229</v>
      </c>
      <c r="D191" s="4" t="s">
        <v>230</v>
      </c>
      <c r="E191" s="199" t="s">
        <v>40</v>
      </c>
      <c r="F191" s="269">
        <v>53</v>
      </c>
      <c r="G191" s="56"/>
      <c r="H191" s="20">
        <f t="shared" si="14"/>
        <v>0</v>
      </c>
      <c r="I191" s="155"/>
      <c r="J191" s="155"/>
      <c r="K191" s="155"/>
      <c r="L191" s="155"/>
      <c r="M191" s="155"/>
      <c r="N191" s="155"/>
      <c r="O191" s="155"/>
      <c r="P191" s="155"/>
      <c r="Q191" s="155"/>
      <c r="R191" s="155"/>
      <c r="S191" s="155"/>
      <c r="T191" s="155"/>
      <c r="U191" s="155"/>
      <c r="V191" s="155"/>
      <c r="W191" s="155"/>
      <c r="X191" s="155"/>
      <c r="Y191" s="155"/>
      <c r="Z191" s="155"/>
      <c r="AA191" s="155"/>
      <c r="AB191" s="155"/>
      <c r="AC191" s="155"/>
      <c r="AD191" s="155"/>
      <c r="AE191" s="155"/>
      <c r="AF191" s="155"/>
      <c r="AG191" s="155"/>
      <c r="AH191" s="155"/>
      <c r="AI191" s="155"/>
      <c r="AJ191" s="155"/>
      <c r="AK191" s="155"/>
    </row>
    <row r="192" spans="1:37" s="156" customFormat="1" ht="18.75" x14ac:dyDescent="0.35">
      <c r="B192" s="28">
        <v>12</v>
      </c>
      <c r="C192" s="90" t="s">
        <v>68</v>
      </c>
      <c r="D192" s="4" t="s">
        <v>78</v>
      </c>
      <c r="E192" s="199" t="s">
        <v>39</v>
      </c>
      <c r="F192" s="110">
        <v>2110</v>
      </c>
      <c r="G192" s="56"/>
      <c r="H192" s="42">
        <f t="shared" si="14"/>
        <v>0</v>
      </c>
      <c r="I192" s="155"/>
      <c r="J192" s="155"/>
      <c r="K192" s="155"/>
      <c r="L192" s="155"/>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5"/>
      <c r="AI192" s="155"/>
      <c r="AJ192" s="155"/>
      <c r="AK192" s="155"/>
    </row>
    <row r="193" spans="1:37" s="156" customFormat="1" ht="48.75" customHeight="1" x14ac:dyDescent="0.35">
      <c r="B193" s="28">
        <v>13</v>
      </c>
      <c r="C193" s="90" t="s">
        <v>232</v>
      </c>
      <c r="D193" s="4" t="s">
        <v>233</v>
      </c>
      <c r="E193" s="199" t="s">
        <v>39</v>
      </c>
      <c r="F193" s="110">
        <v>214</v>
      </c>
      <c r="G193" s="270"/>
      <c r="H193" s="20">
        <f t="shared" si="14"/>
        <v>0</v>
      </c>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155"/>
      <c r="AE193" s="155"/>
      <c r="AF193" s="155"/>
      <c r="AG193" s="155"/>
      <c r="AH193" s="155"/>
      <c r="AI193" s="155"/>
      <c r="AJ193" s="155"/>
      <c r="AK193" s="155"/>
    </row>
    <row r="194" spans="1:37" s="156" customFormat="1" ht="38.25" thickBot="1" x14ac:dyDescent="0.4">
      <c r="B194" s="261">
        <v>14</v>
      </c>
      <c r="C194" s="90"/>
      <c r="D194" s="4" t="s">
        <v>231</v>
      </c>
      <c r="E194" s="268" t="s">
        <v>39</v>
      </c>
      <c r="F194" s="269">
        <v>115</v>
      </c>
      <c r="G194" s="56"/>
      <c r="H194" s="20">
        <f t="shared" si="14"/>
        <v>0</v>
      </c>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row>
    <row r="195" spans="1:37" s="3" customFormat="1" ht="19.5" customHeight="1" thickBot="1" x14ac:dyDescent="0.4">
      <c r="B195" s="415" t="s">
        <v>43</v>
      </c>
      <c r="C195" s="416"/>
      <c r="D195" s="416"/>
      <c r="E195" s="416"/>
      <c r="F195" s="416"/>
      <c r="G195" s="417"/>
      <c r="H195" s="58">
        <f>SUM(H189:H194)</f>
        <v>0</v>
      </c>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spans="1:37" s="3" customFormat="1" ht="21.75" customHeight="1" x14ac:dyDescent="0.35">
      <c r="B196" s="164"/>
      <c r="C196" s="165"/>
      <c r="D196" s="135" t="s">
        <v>44</v>
      </c>
      <c r="E196" s="142"/>
      <c r="F196" s="166"/>
      <c r="G196" s="167"/>
      <c r="H196" s="137"/>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spans="1:37" s="156" customFormat="1" ht="72" customHeight="1" x14ac:dyDescent="0.35">
      <c r="B197" s="37">
        <v>15</v>
      </c>
      <c r="C197" s="90" t="s">
        <v>69</v>
      </c>
      <c r="D197" s="31" t="s">
        <v>94</v>
      </c>
      <c r="E197" s="198" t="s">
        <v>40</v>
      </c>
      <c r="F197" s="109">
        <v>603</v>
      </c>
      <c r="G197" s="57"/>
      <c r="H197" s="42">
        <f t="shared" ref="H197:H202" si="15">F197*G197</f>
        <v>0</v>
      </c>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row>
    <row r="198" spans="1:37" s="160" customFormat="1" ht="56.25" x14ac:dyDescent="0.35">
      <c r="A198" s="168"/>
      <c r="B198" s="278">
        <v>16</v>
      </c>
      <c r="C198" s="279" t="s">
        <v>149</v>
      </c>
      <c r="D198" s="99" t="s">
        <v>150</v>
      </c>
      <c r="E198" s="280" t="s">
        <v>39</v>
      </c>
      <c r="F198" s="281">
        <v>1205</v>
      </c>
      <c r="G198" s="275"/>
      <c r="H198" s="482">
        <f t="shared" si="15"/>
        <v>0</v>
      </c>
    </row>
    <row r="199" spans="1:37" s="156" customFormat="1" ht="39.75" customHeight="1" x14ac:dyDescent="0.35">
      <c r="B199" s="271">
        <v>17</v>
      </c>
      <c r="C199" s="92" t="s">
        <v>82</v>
      </c>
      <c r="D199" s="4" t="s">
        <v>234</v>
      </c>
      <c r="E199" s="199" t="s">
        <v>39</v>
      </c>
      <c r="F199" s="110">
        <v>1205</v>
      </c>
      <c r="G199" s="56"/>
      <c r="H199" s="20">
        <f t="shared" si="15"/>
        <v>0</v>
      </c>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row>
    <row r="200" spans="1:37" s="160" customFormat="1" ht="49.15" customHeight="1" x14ac:dyDescent="0.35">
      <c r="B200" s="37">
        <v>18</v>
      </c>
      <c r="C200" s="92" t="s">
        <v>84</v>
      </c>
      <c r="D200" s="4" t="s">
        <v>95</v>
      </c>
      <c r="E200" s="199" t="s">
        <v>38</v>
      </c>
      <c r="F200" s="274">
        <v>440</v>
      </c>
      <c r="G200" s="276"/>
      <c r="H200" s="20">
        <f t="shared" si="15"/>
        <v>0</v>
      </c>
    </row>
    <row r="201" spans="1:37" s="160" customFormat="1" ht="49.15" customHeight="1" x14ac:dyDescent="0.35">
      <c r="B201" s="271">
        <v>19</v>
      </c>
      <c r="C201" s="92" t="s">
        <v>84</v>
      </c>
      <c r="D201" s="4" t="s">
        <v>235</v>
      </c>
      <c r="E201" s="199" t="s">
        <v>38</v>
      </c>
      <c r="F201" s="274">
        <v>438</v>
      </c>
      <c r="G201" s="276"/>
      <c r="H201" s="20">
        <f t="shared" si="15"/>
        <v>0</v>
      </c>
    </row>
    <row r="202" spans="1:37" s="155" customFormat="1" ht="61.5" customHeight="1" thickBot="1" x14ac:dyDescent="0.4">
      <c r="B202" s="28">
        <v>20</v>
      </c>
      <c r="C202" s="92" t="s">
        <v>81</v>
      </c>
      <c r="D202" s="4" t="s">
        <v>96</v>
      </c>
      <c r="E202" s="199" t="s">
        <v>39</v>
      </c>
      <c r="F202" s="274">
        <v>652</v>
      </c>
      <c r="G202" s="276"/>
      <c r="H202" s="20">
        <f t="shared" si="15"/>
        <v>0</v>
      </c>
    </row>
    <row r="203" spans="1:37" s="3" customFormat="1" ht="21.75" customHeight="1" thickBot="1" x14ac:dyDescent="0.4">
      <c r="B203" s="415" t="s">
        <v>45</v>
      </c>
      <c r="C203" s="416"/>
      <c r="D203" s="416"/>
      <c r="E203" s="416"/>
      <c r="F203" s="416"/>
      <c r="G203" s="417"/>
      <c r="H203" s="33">
        <f>SUM(H197:H202)</f>
        <v>0</v>
      </c>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37" s="3" customFormat="1" ht="21.75" customHeight="1" x14ac:dyDescent="0.35">
      <c r="B204" s="164"/>
      <c r="C204" s="165"/>
      <c r="D204" s="135" t="s">
        <v>153</v>
      </c>
      <c r="E204" s="142"/>
      <c r="F204" s="166"/>
      <c r="G204" s="167"/>
      <c r="H204" s="137"/>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37" s="172" customFormat="1" ht="19.5" customHeight="1" x14ac:dyDescent="0.25">
      <c r="B205" s="338"/>
      <c r="C205" s="217"/>
      <c r="D205" s="176" t="s">
        <v>202</v>
      </c>
      <c r="E205" s="286"/>
      <c r="F205" s="287"/>
      <c r="G205" s="288"/>
      <c r="H205" s="348"/>
    </row>
    <row r="206" spans="1:37" s="156" customFormat="1" ht="18.75" x14ac:dyDescent="0.35">
      <c r="B206" s="37">
        <v>21</v>
      </c>
      <c r="C206" s="90"/>
      <c r="D206" s="4" t="s">
        <v>243</v>
      </c>
      <c r="E206" s="198" t="s">
        <v>38</v>
      </c>
      <c r="F206" s="109">
        <v>244.51</v>
      </c>
      <c r="G206" s="57"/>
      <c r="H206" s="42">
        <f t="shared" ref="H206" si="16">F206*G206</f>
        <v>0</v>
      </c>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row>
    <row r="207" spans="1:37" s="160" customFormat="1" ht="37.5" x14ac:dyDescent="0.35">
      <c r="A207" s="168"/>
      <c r="B207" s="278">
        <v>22</v>
      </c>
      <c r="C207" s="279"/>
      <c r="D207" s="4" t="s">
        <v>236</v>
      </c>
      <c r="E207" s="199" t="s">
        <v>40</v>
      </c>
      <c r="F207" s="274">
        <v>5</v>
      </c>
      <c r="G207" s="276"/>
      <c r="H207" s="20">
        <f>F207*G207</f>
        <v>0</v>
      </c>
    </row>
    <row r="208" spans="1:37" s="156" customFormat="1" ht="51.75" customHeight="1" x14ac:dyDescent="0.35">
      <c r="B208" s="271">
        <v>23</v>
      </c>
      <c r="C208" s="92"/>
      <c r="D208" s="4" t="s">
        <v>246</v>
      </c>
      <c r="E208" s="199"/>
      <c r="F208" s="274"/>
      <c r="G208" s="276"/>
      <c r="H208" s="20"/>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55"/>
    </row>
    <row r="209" spans="1:37" s="160" customFormat="1" ht="18.75" x14ac:dyDescent="0.35">
      <c r="B209" s="37">
        <v>23.1</v>
      </c>
      <c r="C209" s="92"/>
      <c r="D209" s="4" t="s">
        <v>237</v>
      </c>
      <c r="E209" s="199" t="s">
        <v>40</v>
      </c>
      <c r="F209" s="274">
        <v>225.26</v>
      </c>
      <c r="G209" s="276"/>
      <c r="H209" s="20">
        <f t="shared" ref="H209:H210" si="17">F209*G209</f>
        <v>0</v>
      </c>
    </row>
    <row r="210" spans="1:37" s="160" customFormat="1" ht="18.75" x14ac:dyDescent="0.35">
      <c r="B210" s="271">
        <v>23.2</v>
      </c>
      <c r="C210" s="92"/>
      <c r="D210" s="4" t="s">
        <v>238</v>
      </c>
      <c r="E210" s="199" t="s">
        <v>40</v>
      </c>
      <c r="F210" s="274">
        <v>45.05</v>
      </c>
      <c r="G210" s="276"/>
      <c r="H210" s="20">
        <f t="shared" si="17"/>
        <v>0</v>
      </c>
    </row>
    <row r="211" spans="1:37" s="155" customFormat="1" ht="61.5" customHeight="1" x14ac:dyDescent="0.35">
      <c r="B211" s="28">
        <v>24</v>
      </c>
      <c r="C211" s="92"/>
      <c r="D211" s="4" t="s">
        <v>239</v>
      </c>
      <c r="E211" s="199" t="s">
        <v>244</v>
      </c>
      <c r="F211" s="274">
        <v>5</v>
      </c>
      <c r="G211" s="276"/>
      <c r="H211" s="20">
        <f>F211*G211</f>
        <v>0</v>
      </c>
    </row>
    <row r="212" spans="1:37" s="160" customFormat="1" ht="49.15" customHeight="1" x14ac:dyDescent="0.35">
      <c r="B212" s="37">
        <v>25</v>
      </c>
      <c r="C212" s="92"/>
      <c r="D212" s="4" t="s">
        <v>240</v>
      </c>
      <c r="E212" s="199" t="s">
        <v>39</v>
      </c>
      <c r="F212" s="274">
        <v>248.52</v>
      </c>
      <c r="G212" s="276"/>
      <c r="H212" s="20">
        <f t="shared" ref="H212:H214" si="18">F212*G212</f>
        <v>0</v>
      </c>
    </row>
    <row r="213" spans="1:37" s="160" customFormat="1" ht="56.25" customHeight="1" x14ac:dyDescent="0.35">
      <c r="B213" s="271">
        <v>26</v>
      </c>
      <c r="C213" s="92"/>
      <c r="D213" s="4" t="s">
        <v>241</v>
      </c>
      <c r="E213" s="199" t="s">
        <v>40</v>
      </c>
      <c r="F213" s="274">
        <v>24.85</v>
      </c>
      <c r="G213" s="276"/>
      <c r="H213" s="20">
        <f t="shared" si="18"/>
        <v>0</v>
      </c>
    </row>
    <row r="214" spans="1:37" s="160" customFormat="1" ht="54" customHeight="1" x14ac:dyDescent="0.35">
      <c r="B214" s="271">
        <v>27</v>
      </c>
      <c r="C214" s="92"/>
      <c r="D214" s="4" t="s">
        <v>247</v>
      </c>
      <c r="E214" s="199" t="s">
        <v>40</v>
      </c>
      <c r="F214" s="274">
        <v>131.30000000000001</v>
      </c>
      <c r="G214" s="276"/>
      <c r="H214" s="20">
        <f t="shared" si="18"/>
        <v>0</v>
      </c>
    </row>
    <row r="215" spans="1:37" s="160" customFormat="1" ht="49.15" customHeight="1" x14ac:dyDescent="0.35">
      <c r="B215" s="271">
        <v>28</v>
      </c>
      <c r="C215" s="92"/>
      <c r="D215" s="4" t="s">
        <v>242</v>
      </c>
      <c r="E215" s="199" t="s">
        <v>38</v>
      </c>
      <c r="F215" s="274">
        <v>244.51</v>
      </c>
      <c r="G215" s="276"/>
      <c r="H215" s="20">
        <f>F215*G215</f>
        <v>0</v>
      </c>
    </row>
    <row r="216" spans="1:37" s="160" customFormat="1" ht="55.5" customHeight="1" x14ac:dyDescent="0.35">
      <c r="B216" s="271">
        <v>29</v>
      </c>
      <c r="C216" s="92"/>
      <c r="D216" s="4" t="s">
        <v>248</v>
      </c>
      <c r="E216" s="199" t="s">
        <v>40</v>
      </c>
      <c r="F216" s="274">
        <v>28.05</v>
      </c>
      <c r="G216" s="276"/>
      <c r="H216" s="20">
        <f>F216*G216</f>
        <v>0</v>
      </c>
    </row>
    <row r="217" spans="1:37" s="160" customFormat="1" ht="54.75" customHeight="1" x14ac:dyDescent="0.35">
      <c r="B217" s="271">
        <v>30</v>
      </c>
      <c r="C217" s="92"/>
      <c r="D217" s="4" t="s">
        <v>249</v>
      </c>
      <c r="E217" s="199" t="s">
        <v>40</v>
      </c>
      <c r="F217" s="274">
        <v>74.55</v>
      </c>
      <c r="G217" s="276"/>
      <c r="H217" s="20">
        <f t="shared" ref="H217:H218" si="19">F217*G217</f>
        <v>0</v>
      </c>
    </row>
    <row r="218" spans="1:37" s="160" customFormat="1" ht="60" customHeight="1" thickBot="1" x14ac:dyDescent="0.4">
      <c r="B218" s="271">
        <v>31</v>
      </c>
      <c r="C218" s="92"/>
      <c r="D218" s="4" t="s">
        <v>250</v>
      </c>
      <c r="E218" s="199" t="s">
        <v>40</v>
      </c>
      <c r="F218" s="274">
        <v>253.53</v>
      </c>
      <c r="G218" s="276"/>
      <c r="H218" s="20">
        <f t="shared" si="19"/>
        <v>0</v>
      </c>
    </row>
    <row r="219" spans="1:37" s="3" customFormat="1" ht="17.25" customHeight="1" thickBot="1" x14ac:dyDescent="0.35">
      <c r="B219" s="445" t="s">
        <v>245</v>
      </c>
      <c r="C219" s="430"/>
      <c r="D219" s="430"/>
      <c r="E219" s="430"/>
      <c r="F219" s="430"/>
      <c r="G219" s="431"/>
      <c r="H219" s="33">
        <f>SUM(H206:H218)</f>
        <v>0</v>
      </c>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spans="1:37" s="172" customFormat="1" ht="19.5" customHeight="1" x14ac:dyDescent="0.25">
      <c r="B220" s="339"/>
      <c r="C220" s="217"/>
      <c r="D220" s="176" t="s">
        <v>251</v>
      </c>
      <c r="E220" s="286"/>
      <c r="F220" s="287"/>
      <c r="G220" s="288"/>
      <c r="H220" s="378"/>
    </row>
    <row r="221" spans="1:37" s="156" customFormat="1" ht="93.75" x14ac:dyDescent="0.35">
      <c r="B221" s="37">
        <v>32</v>
      </c>
      <c r="C221" s="90"/>
      <c r="D221" s="4" t="s">
        <v>252</v>
      </c>
      <c r="E221" s="198"/>
      <c r="F221" s="109"/>
      <c r="G221" s="57"/>
      <c r="H221" s="42"/>
      <c r="I221" s="155"/>
      <c r="J221" s="155"/>
      <c r="K221" s="155"/>
      <c r="L221" s="155"/>
      <c r="M221" s="155"/>
      <c r="N221" s="155"/>
      <c r="O221" s="155"/>
      <c r="P221" s="155"/>
      <c r="Q221" s="155"/>
      <c r="R221" s="155"/>
      <c r="S221" s="155"/>
      <c r="T221" s="155"/>
      <c r="U221" s="155"/>
      <c r="V221" s="155"/>
      <c r="W221" s="155"/>
      <c r="X221" s="155"/>
      <c r="Y221" s="155"/>
      <c r="Z221" s="155"/>
      <c r="AA221" s="155"/>
      <c r="AB221" s="155"/>
      <c r="AC221" s="155"/>
      <c r="AD221" s="155"/>
      <c r="AE221" s="155"/>
      <c r="AF221" s="155"/>
      <c r="AG221" s="155"/>
      <c r="AH221" s="155"/>
      <c r="AI221" s="155"/>
      <c r="AJ221" s="155"/>
      <c r="AK221" s="155"/>
    </row>
    <row r="222" spans="1:37" s="160" customFormat="1" ht="18.75" x14ac:dyDescent="0.35">
      <c r="A222" s="168"/>
      <c r="B222" s="278">
        <v>32.1</v>
      </c>
      <c r="C222" s="279"/>
      <c r="D222" s="4" t="s">
        <v>253</v>
      </c>
      <c r="E222" s="199" t="s">
        <v>38</v>
      </c>
      <c r="F222" s="274">
        <v>22.23</v>
      </c>
      <c r="G222" s="276"/>
      <c r="H222" s="20">
        <f>F222*G222</f>
        <v>0</v>
      </c>
    </row>
    <row r="223" spans="1:37" s="156" customFormat="1" ht="51.75" customHeight="1" x14ac:dyDescent="0.35">
      <c r="B223" s="271">
        <v>32.200000000000003</v>
      </c>
      <c r="C223" s="92"/>
      <c r="D223" s="4" t="s">
        <v>254</v>
      </c>
      <c r="E223" s="199" t="s">
        <v>38</v>
      </c>
      <c r="F223" s="274">
        <v>100</v>
      </c>
      <c r="G223" s="276"/>
      <c r="H223" s="20">
        <f>F223*G223</f>
        <v>0</v>
      </c>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c r="AJ223" s="155"/>
      <c r="AK223" s="155"/>
    </row>
    <row r="224" spans="1:37" s="160" customFormat="1" ht="18.75" x14ac:dyDescent="0.35">
      <c r="B224" s="37">
        <v>32.299999999999997</v>
      </c>
      <c r="C224" s="92"/>
      <c r="D224" s="4" t="s">
        <v>255</v>
      </c>
      <c r="E224" s="199" t="s">
        <v>38</v>
      </c>
      <c r="F224" s="274">
        <v>60</v>
      </c>
      <c r="G224" s="276"/>
      <c r="H224" s="20">
        <f>F224*G224</f>
        <v>0</v>
      </c>
    </row>
    <row r="225" spans="1:37" s="160" customFormat="1" ht="18.75" x14ac:dyDescent="0.35">
      <c r="B225" s="271">
        <v>32.4</v>
      </c>
      <c r="C225" s="92"/>
      <c r="D225" s="4" t="s">
        <v>256</v>
      </c>
      <c r="E225" s="199" t="s">
        <v>38</v>
      </c>
      <c r="F225" s="274">
        <v>62.28</v>
      </c>
      <c r="G225" s="276"/>
      <c r="H225" s="20">
        <f>F225*G225</f>
        <v>0</v>
      </c>
    </row>
    <row r="226" spans="1:37" s="155" customFormat="1" ht="79.5" customHeight="1" thickBot="1" x14ac:dyDescent="0.4">
      <c r="B226" s="28">
        <v>33</v>
      </c>
      <c r="C226" s="92"/>
      <c r="D226" s="4" t="s">
        <v>257</v>
      </c>
      <c r="E226" s="199" t="s">
        <v>38</v>
      </c>
      <c r="F226" s="274">
        <v>244.51</v>
      </c>
      <c r="G226" s="276"/>
      <c r="H226" s="20">
        <f>F226*G226</f>
        <v>0</v>
      </c>
    </row>
    <row r="227" spans="1:37" s="3" customFormat="1" ht="17.25" customHeight="1" thickBot="1" x14ac:dyDescent="0.35">
      <c r="B227" s="445" t="s">
        <v>258</v>
      </c>
      <c r="C227" s="430"/>
      <c r="D227" s="430"/>
      <c r="E227" s="430"/>
      <c r="F227" s="430"/>
      <c r="G227" s="431"/>
      <c r="H227" s="33">
        <f>SUM(H222:H226)</f>
        <v>0</v>
      </c>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37" s="172" customFormat="1" ht="19.5" customHeight="1" x14ac:dyDescent="0.25">
      <c r="B228" s="339"/>
      <c r="C228" s="217"/>
      <c r="D228" s="176" t="s">
        <v>259</v>
      </c>
      <c r="E228" s="286"/>
      <c r="F228" s="287"/>
      <c r="G228" s="288"/>
      <c r="H228" s="363"/>
      <c r="I228" s="230"/>
    </row>
    <row r="229" spans="1:37" s="156" customFormat="1" ht="56.25" x14ac:dyDescent="0.35">
      <c r="B229" s="37">
        <v>34</v>
      </c>
      <c r="C229" s="90"/>
      <c r="D229" s="4" t="s">
        <v>275</v>
      </c>
      <c r="E229" s="199" t="s">
        <v>41</v>
      </c>
      <c r="F229" s="274">
        <v>9</v>
      </c>
      <c r="G229" s="276"/>
      <c r="H229" s="20">
        <f>F229*G229</f>
        <v>0</v>
      </c>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E229" s="155"/>
      <c r="AF229" s="155"/>
      <c r="AG229" s="155"/>
      <c r="AH229" s="155"/>
      <c r="AI229" s="155"/>
      <c r="AJ229" s="155"/>
      <c r="AK229" s="155"/>
    </row>
    <row r="230" spans="1:37" s="160" customFormat="1" ht="75" x14ac:dyDescent="0.35">
      <c r="A230" s="168"/>
      <c r="B230" s="278">
        <v>35</v>
      </c>
      <c r="C230" s="279"/>
      <c r="D230" s="4" t="s">
        <v>260</v>
      </c>
      <c r="E230" s="199"/>
      <c r="F230" s="274"/>
      <c r="G230" s="276"/>
      <c r="H230" s="20"/>
    </row>
    <row r="231" spans="1:37" s="156" customFormat="1" ht="51.75" customHeight="1" x14ac:dyDescent="0.35">
      <c r="B231" s="271">
        <v>35.1</v>
      </c>
      <c r="C231" s="92"/>
      <c r="D231" s="4" t="s">
        <v>261</v>
      </c>
      <c r="E231" s="199" t="s">
        <v>41</v>
      </c>
      <c r="F231" s="274">
        <v>0</v>
      </c>
      <c r="G231" s="276"/>
      <c r="H231" s="20">
        <f>F231*G231</f>
        <v>0</v>
      </c>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55"/>
      <c r="AF231" s="155"/>
      <c r="AG231" s="155"/>
      <c r="AH231" s="155"/>
      <c r="AI231" s="155"/>
      <c r="AJ231" s="155"/>
      <c r="AK231" s="155"/>
    </row>
    <row r="232" spans="1:37" s="160" customFormat="1" ht="18.75" x14ac:dyDescent="0.35">
      <c r="B232" s="37">
        <v>35.200000000000003</v>
      </c>
      <c r="C232" s="92"/>
      <c r="D232" s="4" t="s">
        <v>262</v>
      </c>
      <c r="E232" s="199" t="s">
        <v>41</v>
      </c>
      <c r="F232" s="274">
        <v>10</v>
      </c>
      <c r="G232" s="276"/>
      <c r="H232" s="20">
        <f t="shared" ref="H232:H233" si="20">F232*G232</f>
        <v>0</v>
      </c>
    </row>
    <row r="233" spans="1:37" s="160" customFormat="1" ht="18.75" x14ac:dyDescent="0.35">
      <c r="B233" s="271">
        <v>35.299999999999997</v>
      </c>
      <c r="C233" s="92"/>
      <c r="D233" s="4" t="s">
        <v>263</v>
      </c>
      <c r="E233" s="199" t="s">
        <v>41</v>
      </c>
      <c r="F233" s="274">
        <v>9</v>
      </c>
      <c r="G233" s="276"/>
      <c r="H233" s="20">
        <f t="shared" si="20"/>
        <v>0</v>
      </c>
    </row>
    <row r="234" spans="1:37" s="155" customFormat="1" ht="134.25" x14ac:dyDescent="0.35">
      <c r="A234" s="226"/>
      <c r="B234" s="218"/>
      <c r="C234" s="341"/>
      <c r="D234" s="342" t="s">
        <v>383</v>
      </c>
      <c r="E234" s="343" t="s">
        <v>40</v>
      </c>
      <c r="F234" s="344">
        <v>3.24</v>
      </c>
      <c r="G234" s="345"/>
      <c r="H234" s="357"/>
    </row>
    <row r="235" spans="1:37" s="160" customFormat="1" ht="75" x14ac:dyDescent="0.35">
      <c r="A235" s="225"/>
      <c r="B235" s="218"/>
      <c r="C235" s="341"/>
      <c r="D235" s="342" t="s">
        <v>264</v>
      </c>
      <c r="E235" s="343" t="s">
        <v>40</v>
      </c>
      <c r="F235" s="344">
        <f>1.4*1.4*0.1</f>
        <v>0.19599999999999998</v>
      </c>
      <c r="G235" s="345"/>
      <c r="H235" s="346"/>
    </row>
    <row r="236" spans="1:37" s="160" customFormat="1" ht="56.25" customHeight="1" x14ac:dyDescent="0.35">
      <c r="A236" s="225"/>
      <c r="B236" s="219"/>
      <c r="C236" s="341"/>
      <c r="D236" s="342" t="s">
        <v>265</v>
      </c>
      <c r="E236" s="343" t="s">
        <v>39</v>
      </c>
      <c r="F236" s="344">
        <v>0.93</v>
      </c>
      <c r="G236" s="345"/>
      <c r="H236" s="346"/>
    </row>
    <row r="237" spans="1:37" s="160" customFormat="1" ht="54" customHeight="1" x14ac:dyDescent="0.35">
      <c r="A237" s="225"/>
      <c r="B237" s="219"/>
      <c r="C237" s="341"/>
      <c r="D237" s="342" t="s">
        <v>266</v>
      </c>
      <c r="E237" s="343" t="s">
        <v>40</v>
      </c>
      <c r="F237" s="344">
        <f>F234-F236</f>
        <v>2.31</v>
      </c>
      <c r="G237" s="345"/>
      <c r="H237" s="346"/>
    </row>
    <row r="238" spans="1:37" s="160" customFormat="1" ht="56.25" customHeight="1" x14ac:dyDescent="0.35">
      <c r="A238" s="225"/>
      <c r="B238" s="219"/>
      <c r="C238" s="341"/>
      <c r="D238" s="342" t="s">
        <v>267</v>
      </c>
      <c r="E238" s="343" t="s">
        <v>40</v>
      </c>
      <c r="F238" s="344">
        <v>0.18</v>
      </c>
      <c r="G238" s="345"/>
      <c r="H238" s="346"/>
    </row>
    <row r="239" spans="1:37" s="160" customFormat="1" ht="55.5" customHeight="1" x14ac:dyDescent="0.35">
      <c r="A239" s="225"/>
      <c r="B239" s="219"/>
      <c r="C239" s="341"/>
      <c r="D239" s="342" t="s">
        <v>384</v>
      </c>
      <c r="E239" s="343" t="s">
        <v>40</v>
      </c>
      <c r="F239" s="344">
        <v>0.19</v>
      </c>
      <c r="G239" s="345"/>
      <c r="H239" s="346"/>
    </row>
    <row r="240" spans="1:37" s="160" customFormat="1" ht="54.75" customHeight="1" x14ac:dyDescent="0.35">
      <c r="A240" s="225"/>
      <c r="B240" s="219"/>
      <c r="C240" s="341"/>
      <c r="D240" s="342" t="s">
        <v>268</v>
      </c>
      <c r="E240" s="343" t="s">
        <v>41</v>
      </c>
      <c r="F240" s="344">
        <v>1</v>
      </c>
      <c r="G240" s="345"/>
      <c r="H240" s="346"/>
    </row>
    <row r="241" spans="1:37" s="160" customFormat="1" ht="60" customHeight="1" x14ac:dyDescent="0.35">
      <c r="A241" s="225"/>
      <c r="B241" s="219"/>
      <c r="C241" s="341"/>
      <c r="D241" s="342" t="s">
        <v>269</v>
      </c>
      <c r="E241" s="343" t="s">
        <v>41</v>
      </c>
      <c r="F241" s="344">
        <v>5</v>
      </c>
      <c r="G241" s="345"/>
      <c r="H241" s="346"/>
    </row>
    <row r="242" spans="1:37" s="160" customFormat="1" ht="37.5" x14ac:dyDescent="0.35">
      <c r="A242" s="225"/>
      <c r="B242" s="218"/>
      <c r="C242" s="341"/>
      <c r="D242" s="342" t="s">
        <v>270</v>
      </c>
      <c r="E242" s="343" t="s">
        <v>272</v>
      </c>
      <c r="F242" s="344">
        <v>19.420000000000002</v>
      </c>
      <c r="G242" s="345"/>
      <c r="H242" s="346"/>
    </row>
    <row r="243" spans="1:37" s="160" customFormat="1" ht="56.25" customHeight="1" thickBot="1" x14ac:dyDescent="0.4">
      <c r="A243" s="225"/>
      <c r="B243" s="365"/>
      <c r="C243" s="366"/>
      <c r="D243" s="367" t="s">
        <v>271</v>
      </c>
      <c r="E243" s="368" t="s">
        <v>273</v>
      </c>
      <c r="F243" s="369">
        <v>2</v>
      </c>
      <c r="G243" s="370"/>
      <c r="H243" s="375"/>
    </row>
    <row r="244" spans="1:37" s="3" customFormat="1" ht="17.25" customHeight="1" thickBot="1" x14ac:dyDescent="0.35">
      <c r="A244" s="227"/>
      <c r="B244" s="455" t="s">
        <v>274</v>
      </c>
      <c r="C244" s="455"/>
      <c r="D244" s="455"/>
      <c r="E244" s="455"/>
      <c r="F244" s="455"/>
      <c r="G244" s="456"/>
      <c r="H244" s="222">
        <f>SUM(H229:H243)</f>
        <v>0</v>
      </c>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spans="1:37" s="172" customFormat="1" ht="19.5" customHeight="1" x14ac:dyDescent="0.25">
      <c r="A245" s="179"/>
      <c r="B245" s="371"/>
      <c r="C245" s="217"/>
      <c r="D245" s="176" t="s">
        <v>276</v>
      </c>
      <c r="E245" s="286"/>
      <c r="F245" s="287"/>
      <c r="G245" s="288"/>
      <c r="H245" s="348"/>
    </row>
    <row r="246" spans="1:37" s="156" customFormat="1" ht="56.25" x14ac:dyDescent="0.35">
      <c r="A246" s="224"/>
      <c r="B246" s="37">
        <v>36</v>
      </c>
      <c r="C246" s="90"/>
      <c r="D246" s="4" t="s">
        <v>277</v>
      </c>
      <c r="E246" s="199" t="s">
        <v>41</v>
      </c>
      <c r="F246" s="274">
        <v>9</v>
      </c>
      <c r="G246" s="276"/>
      <c r="H246" s="372">
        <f>F246*G246</f>
        <v>0</v>
      </c>
      <c r="I246" s="155"/>
      <c r="J246" s="155"/>
      <c r="K246" s="155"/>
      <c r="L246" s="155"/>
      <c r="M246" s="155"/>
      <c r="N246" s="155"/>
      <c r="O246" s="155"/>
      <c r="P246" s="155"/>
      <c r="Q246" s="155"/>
      <c r="R246" s="155"/>
      <c r="S246" s="155"/>
      <c r="T246" s="155"/>
      <c r="U246" s="155"/>
      <c r="V246" s="155"/>
      <c r="W246" s="155"/>
      <c r="X246" s="155"/>
      <c r="Y246" s="155"/>
      <c r="Z246" s="155"/>
      <c r="AA246" s="155"/>
      <c r="AB246" s="155"/>
      <c r="AC246" s="155"/>
      <c r="AD246" s="155"/>
      <c r="AE246" s="155"/>
      <c r="AF246" s="155"/>
      <c r="AG246" s="155"/>
      <c r="AH246" s="155"/>
      <c r="AI246" s="155"/>
      <c r="AJ246" s="155"/>
      <c r="AK246" s="155"/>
    </row>
    <row r="247" spans="1:37" s="160" customFormat="1" ht="134.25" x14ac:dyDescent="0.35">
      <c r="A247" s="223"/>
      <c r="B247" s="373"/>
      <c r="C247" s="353"/>
      <c r="D247" s="342" t="s">
        <v>383</v>
      </c>
      <c r="E247" s="343" t="s">
        <v>40</v>
      </c>
      <c r="F247" s="344">
        <v>1.66</v>
      </c>
      <c r="G247" s="345"/>
      <c r="H247" s="357"/>
    </row>
    <row r="248" spans="1:37" s="156" customFormat="1" ht="51.75" customHeight="1" x14ac:dyDescent="0.35">
      <c r="A248" s="224"/>
      <c r="B248" s="219"/>
      <c r="C248" s="341"/>
      <c r="D248" s="342" t="s">
        <v>278</v>
      </c>
      <c r="E248" s="343" t="s">
        <v>40</v>
      </c>
      <c r="F248" s="344">
        <f>0.9*0.9*0.1</f>
        <v>8.1000000000000016E-2</v>
      </c>
      <c r="G248" s="345"/>
      <c r="H248" s="346"/>
      <c r="I248" s="155"/>
      <c r="J248" s="155"/>
      <c r="K248" s="155"/>
      <c r="L248" s="155"/>
      <c r="M248" s="155"/>
      <c r="N248" s="155"/>
      <c r="O248" s="155"/>
      <c r="P248" s="155"/>
      <c r="Q248" s="155"/>
      <c r="R248" s="155"/>
      <c r="S248" s="155"/>
      <c r="T248" s="155"/>
      <c r="U248" s="155"/>
      <c r="V248" s="155"/>
      <c r="W248" s="155"/>
      <c r="X248" s="155"/>
      <c r="Y248" s="155"/>
      <c r="Z248" s="155"/>
      <c r="AA248" s="155"/>
      <c r="AB248" s="155"/>
      <c r="AC248" s="155"/>
      <c r="AD248" s="155"/>
      <c r="AE248" s="155"/>
      <c r="AF248" s="155"/>
      <c r="AG248" s="155"/>
      <c r="AH248" s="155"/>
      <c r="AI248" s="155"/>
      <c r="AJ248" s="155"/>
      <c r="AK248" s="155"/>
    </row>
    <row r="249" spans="1:37" s="160" customFormat="1" ht="75" x14ac:dyDescent="0.35">
      <c r="A249" s="225"/>
      <c r="B249" s="218"/>
      <c r="C249" s="341"/>
      <c r="D249" s="342" t="s">
        <v>279</v>
      </c>
      <c r="E249" s="343" t="s">
        <v>40</v>
      </c>
      <c r="F249" s="344">
        <v>1.2</v>
      </c>
      <c r="G249" s="345"/>
      <c r="H249" s="346"/>
    </row>
    <row r="250" spans="1:37" s="160" customFormat="1" ht="56.25" x14ac:dyDescent="0.35">
      <c r="A250" s="225"/>
      <c r="B250" s="219"/>
      <c r="C250" s="341"/>
      <c r="D250" s="342" t="s">
        <v>266</v>
      </c>
      <c r="E250" s="343" t="s">
        <v>40</v>
      </c>
      <c r="F250" s="344">
        <f>F247-F249</f>
        <v>0.45999999999999996</v>
      </c>
      <c r="G250" s="345"/>
      <c r="H250" s="346"/>
    </row>
    <row r="251" spans="1:37" s="155" customFormat="1" ht="56.25" x14ac:dyDescent="0.35">
      <c r="A251" s="226"/>
      <c r="B251" s="218"/>
      <c r="C251" s="341"/>
      <c r="D251" s="342" t="s">
        <v>280</v>
      </c>
      <c r="E251" s="343"/>
      <c r="F251" s="344"/>
      <c r="G251" s="345"/>
      <c r="H251" s="346"/>
    </row>
    <row r="252" spans="1:37" s="160" customFormat="1" ht="18.75" x14ac:dyDescent="0.35">
      <c r="A252" s="225"/>
      <c r="B252" s="218"/>
      <c r="C252" s="341"/>
      <c r="D252" s="342" t="s">
        <v>281</v>
      </c>
      <c r="E252" s="343" t="s">
        <v>40</v>
      </c>
      <c r="F252" s="344">
        <f>(0.9*0.9-0.2^2*3.14)*0.2</f>
        <v>0.13688</v>
      </c>
      <c r="G252" s="345"/>
      <c r="H252" s="346"/>
    </row>
    <row r="253" spans="1:37" s="160" customFormat="1" ht="56.25" customHeight="1" x14ac:dyDescent="0.35">
      <c r="A253" s="225"/>
      <c r="B253" s="219"/>
      <c r="C253" s="341"/>
      <c r="D253" s="342" t="s">
        <v>282</v>
      </c>
      <c r="E253" s="343" t="s">
        <v>40</v>
      </c>
      <c r="F253" s="344">
        <f>0.7*0.7*0.1</f>
        <v>4.8999999999999995E-2</v>
      </c>
      <c r="G253" s="345"/>
      <c r="H253" s="346"/>
    </row>
    <row r="254" spans="1:37" s="160" customFormat="1" ht="56.25" customHeight="1" x14ac:dyDescent="0.35">
      <c r="A254" s="225"/>
      <c r="B254" s="219"/>
      <c r="C254" s="341"/>
      <c r="D254" s="342" t="s">
        <v>283</v>
      </c>
      <c r="E254" s="343" t="s">
        <v>40</v>
      </c>
      <c r="F254" s="344">
        <f>0.03*2</f>
        <v>0.06</v>
      </c>
      <c r="G254" s="345"/>
      <c r="H254" s="346"/>
    </row>
    <row r="255" spans="1:37" s="160" customFormat="1" ht="54.75" customHeight="1" x14ac:dyDescent="0.35">
      <c r="A255" s="225"/>
      <c r="B255" s="219"/>
      <c r="C255" s="341"/>
      <c r="D255" s="342" t="s">
        <v>284</v>
      </c>
      <c r="E255" s="343" t="s">
        <v>41</v>
      </c>
      <c r="F255" s="344">
        <v>1</v>
      </c>
      <c r="G255" s="345"/>
      <c r="H255" s="346"/>
    </row>
    <row r="256" spans="1:37" s="160" customFormat="1" ht="60" customHeight="1" x14ac:dyDescent="0.35">
      <c r="A256" s="225"/>
      <c r="B256" s="219"/>
      <c r="C256" s="341"/>
      <c r="D256" s="342" t="s">
        <v>285</v>
      </c>
      <c r="E256" s="343" t="s">
        <v>41</v>
      </c>
      <c r="F256" s="344">
        <v>2</v>
      </c>
      <c r="G256" s="345"/>
      <c r="H256" s="346"/>
    </row>
    <row r="257" spans="1:37" s="160" customFormat="1" ht="37.5" x14ac:dyDescent="0.35">
      <c r="A257" s="225"/>
      <c r="B257" s="218"/>
      <c r="C257" s="341"/>
      <c r="D257" s="342" t="s">
        <v>286</v>
      </c>
      <c r="E257" s="343" t="s">
        <v>272</v>
      </c>
      <c r="F257" s="344">
        <v>7</v>
      </c>
      <c r="G257" s="345"/>
      <c r="H257" s="346"/>
    </row>
    <row r="258" spans="1:37" s="160" customFormat="1" ht="37.5" x14ac:dyDescent="0.35">
      <c r="A258" s="225"/>
      <c r="B258" s="218"/>
      <c r="C258" s="341"/>
      <c r="D258" s="342" t="s">
        <v>287</v>
      </c>
      <c r="E258" s="343" t="s">
        <v>41</v>
      </c>
      <c r="F258" s="344">
        <v>1</v>
      </c>
      <c r="G258" s="345"/>
      <c r="H258" s="346"/>
    </row>
    <row r="259" spans="1:37" s="160" customFormat="1" ht="38.25" thickBot="1" x14ac:dyDescent="0.4">
      <c r="A259" s="225"/>
      <c r="B259" s="374"/>
      <c r="C259" s="366"/>
      <c r="D259" s="367" t="s">
        <v>288</v>
      </c>
      <c r="E259" s="368" t="s">
        <v>41</v>
      </c>
      <c r="F259" s="369">
        <v>1</v>
      </c>
      <c r="G259" s="370"/>
      <c r="H259" s="375"/>
    </row>
    <row r="260" spans="1:37" s="3" customFormat="1" ht="17.25" customHeight="1" thickBot="1" x14ac:dyDescent="0.35">
      <c r="A260" s="227"/>
      <c r="B260" s="455" t="s">
        <v>289</v>
      </c>
      <c r="C260" s="455"/>
      <c r="D260" s="455"/>
      <c r="E260" s="455"/>
      <c r="F260" s="455"/>
      <c r="G260" s="456"/>
      <c r="H260" s="222">
        <f>SUM(H246:H259)</f>
        <v>0</v>
      </c>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spans="1:37" s="172" customFormat="1" ht="19.5" customHeight="1" x14ac:dyDescent="0.25">
      <c r="A261" s="179"/>
      <c r="B261" s="347"/>
      <c r="C261" s="217"/>
      <c r="D261" s="176" t="s">
        <v>290</v>
      </c>
      <c r="E261" s="286"/>
      <c r="F261" s="287"/>
      <c r="G261" s="288"/>
      <c r="H261" s="348"/>
    </row>
    <row r="262" spans="1:37" s="156" customFormat="1" ht="56.25" x14ac:dyDescent="0.35">
      <c r="A262" s="224"/>
      <c r="B262" s="359">
        <v>37</v>
      </c>
      <c r="C262" s="90"/>
      <c r="D262" s="4" t="s">
        <v>291</v>
      </c>
      <c r="E262" s="199" t="s">
        <v>38</v>
      </c>
      <c r="F262" s="274">
        <v>46.56</v>
      </c>
      <c r="G262" s="276"/>
      <c r="H262" s="20">
        <f>F262*G262</f>
        <v>0</v>
      </c>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155"/>
      <c r="AJ262" s="155"/>
      <c r="AK262" s="155"/>
    </row>
    <row r="263" spans="1:37" s="160" customFormat="1" ht="56.25" x14ac:dyDescent="0.35">
      <c r="A263" s="223"/>
      <c r="B263" s="360">
        <v>38</v>
      </c>
      <c r="C263" s="279"/>
      <c r="D263" s="4" t="s">
        <v>292</v>
      </c>
      <c r="E263" s="199" t="s">
        <v>39</v>
      </c>
      <c r="F263" s="274">
        <v>23.28</v>
      </c>
      <c r="G263" s="276"/>
      <c r="H263" s="20">
        <f>F263*G263</f>
        <v>0</v>
      </c>
    </row>
    <row r="264" spans="1:37" s="156" customFormat="1" ht="51.75" customHeight="1" x14ac:dyDescent="0.35">
      <c r="A264" s="224"/>
      <c r="B264" s="361">
        <v>39</v>
      </c>
      <c r="C264" s="92"/>
      <c r="D264" s="4" t="s">
        <v>293</v>
      </c>
      <c r="E264" s="199" t="s">
        <v>38</v>
      </c>
      <c r="F264" s="274">
        <v>15.52</v>
      </c>
      <c r="G264" s="276"/>
      <c r="H264" s="20">
        <f>F264*G264</f>
        <v>0</v>
      </c>
      <c r="I264" s="155"/>
      <c r="J264" s="155"/>
      <c r="K264" s="155"/>
      <c r="L264" s="155"/>
      <c r="M264" s="155"/>
      <c r="N264" s="155"/>
      <c r="O264" s="155"/>
      <c r="P264" s="155"/>
      <c r="Q264" s="155"/>
      <c r="R264" s="155"/>
      <c r="S264" s="155"/>
      <c r="T264" s="155"/>
      <c r="U264" s="155"/>
      <c r="V264" s="155"/>
      <c r="W264" s="155"/>
      <c r="X264" s="155"/>
      <c r="Y264" s="155"/>
      <c r="Z264" s="155"/>
      <c r="AA264" s="155"/>
      <c r="AB264" s="155"/>
      <c r="AC264" s="155"/>
      <c r="AD264" s="155"/>
      <c r="AE264" s="155"/>
      <c r="AF264" s="155"/>
      <c r="AG264" s="155"/>
      <c r="AH264" s="155"/>
      <c r="AI264" s="155"/>
      <c r="AJ264" s="155"/>
      <c r="AK264" s="155"/>
    </row>
    <row r="265" spans="1:37" s="160" customFormat="1" ht="57" thickBot="1" x14ac:dyDescent="0.4">
      <c r="A265" s="225"/>
      <c r="B265" s="359">
        <v>40</v>
      </c>
      <c r="C265" s="92"/>
      <c r="D265" s="4" t="s">
        <v>294</v>
      </c>
      <c r="E265" s="199" t="s">
        <v>38</v>
      </c>
      <c r="F265" s="274">
        <f>F263</f>
        <v>23.28</v>
      </c>
      <c r="G265" s="276"/>
      <c r="H265" s="20">
        <f>F265*G265</f>
        <v>0</v>
      </c>
    </row>
    <row r="266" spans="1:37" s="3" customFormat="1" ht="17.25" customHeight="1" thickBot="1" x14ac:dyDescent="0.35">
      <c r="A266" s="227"/>
      <c r="B266" s="430" t="s">
        <v>295</v>
      </c>
      <c r="C266" s="430"/>
      <c r="D266" s="430"/>
      <c r="E266" s="430"/>
      <c r="F266" s="430"/>
      <c r="G266" s="431"/>
      <c r="H266" s="33">
        <f>SUM(H262:H265)</f>
        <v>0</v>
      </c>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spans="1:37" s="172" customFormat="1" ht="19.5" customHeight="1" x14ac:dyDescent="0.25">
      <c r="A267" s="179"/>
      <c r="B267" s="347"/>
      <c r="C267" s="217"/>
      <c r="D267" s="176" t="s">
        <v>296</v>
      </c>
      <c r="E267" s="286"/>
      <c r="F267" s="287"/>
      <c r="G267" s="288"/>
      <c r="H267" s="348"/>
    </row>
    <row r="268" spans="1:37" s="156" customFormat="1" ht="56.25" x14ac:dyDescent="0.35">
      <c r="A268" s="224"/>
      <c r="B268" s="359">
        <v>41</v>
      </c>
      <c r="C268" s="90"/>
      <c r="D268" s="4" t="s">
        <v>297</v>
      </c>
      <c r="E268" s="199" t="s">
        <v>38</v>
      </c>
      <c r="F268" s="274">
        <v>50</v>
      </c>
      <c r="G268" s="276"/>
      <c r="H268" s="20">
        <f t="shared" ref="H268:H274" si="21">F268*G268</f>
        <v>0</v>
      </c>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155"/>
      <c r="AE268" s="155"/>
      <c r="AF268" s="155"/>
      <c r="AG268" s="155"/>
      <c r="AH268" s="155"/>
      <c r="AI268" s="155"/>
      <c r="AJ268" s="155"/>
      <c r="AK268" s="155"/>
    </row>
    <row r="269" spans="1:37" s="160" customFormat="1" ht="132.75" x14ac:dyDescent="0.35">
      <c r="A269" s="223"/>
      <c r="B269" s="360">
        <v>42</v>
      </c>
      <c r="C269" s="279"/>
      <c r="D269" s="4" t="s">
        <v>385</v>
      </c>
      <c r="E269" s="199" t="s">
        <v>40</v>
      </c>
      <c r="F269" s="274">
        <v>9.85</v>
      </c>
      <c r="G269" s="276"/>
      <c r="H269" s="20">
        <f t="shared" si="21"/>
        <v>0</v>
      </c>
    </row>
    <row r="270" spans="1:37" s="156" customFormat="1" ht="75" x14ac:dyDescent="0.35">
      <c r="A270" s="224"/>
      <c r="B270" s="361">
        <v>43</v>
      </c>
      <c r="C270" s="92"/>
      <c r="D270" s="4" t="s">
        <v>298</v>
      </c>
      <c r="E270" s="199" t="s">
        <v>40</v>
      </c>
      <c r="F270" s="274">
        <v>3.17</v>
      </c>
      <c r="G270" s="276"/>
      <c r="H270" s="20">
        <f t="shared" si="21"/>
        <v>0</v>
      </c>
      <c r="I270" s="155"/>
      <c r="J270" s="155"/>
      <c r="K270" s="155"/>
      <c r="L270" s="155"/>
      <c r="M270" s="155"/>
      <c r="N270" s="155"/>
      <c r="O270" s="155"/>
      <c r="P270" s="155"/>
      <c r="Q270" s="155"/>
      <c r="R270" s="155"/>
      <c r="S270" s="155"/>
      <c r="T270" s="155"/>
      <c r="U270" s="155"/>
      <c r="V270" s="155"/>
      <c r="W270" s="155"/>
      <c r="X270" s="155"/>
      <c r="Y270" s="155"/>
      <c r="Z270" s="155"/>
      <c r="AA270" s="155"/>
      <c r="AB270" s="155"/>
      <c r="AC270" s="155"/>
      <c r="AD270" s="155"/>
      <c r="AE270" s="155"/>
      <c r="AF270" s="155"/>
      <c r="AG270" s="155"/>
      <c r="AH270" s="155"/>
      <c r="AI270" s="155"/>
      <c r="AJ270" s="155"/>
      <c r="AK270" s="155"/>
    </row>
    <row r="271" spans="1:37" s="160" customFormat="1" ht="75" x14ac:dyDescent="0.35">
      <c r="A271" s="225"/>
      <c r="B271" s="359">
        <v>44</v>
      </c>
      <c r="C271" s="92"/>
      <c r="D271" s="4" t="s">
        <v>299</v>
      </c>
      <c r="E271" s="199" t="s">
        <v>40</v>
      </c>
      <c r="F271" s="274">
        <v>0.31</v>
      </c>
      <c r="G271" s="276"/>
      <c r="H271" s="20">
        <f t="shared" si="21"/>
        <v>0</v>
      </c>
    </row>
    <row r="272" spans="1:37" s="160" customFormat="1" ht="75" x14ac:dyDescent="0.35">
      <c r="A272" s="223"/>
      <c r="B272" s="360">
        <v>45</v>
      </c>
      <c r="C272" s="279"/>
      <c r="D272" s="4" t="s">
        <v>300</v>
      </c>
      <c r="E272" s="199" t="s">
        <v>40</v>
      </c>
      <c r="F272" s="274">
        <v>2.14</v>
      </c>
      <c r="G272" s="276"/>
      <c r="H272" s="20">
        <f t="shared" si="21"/>
        <v>0</v>
      </c>
    </row>
    <row r="273" spans="1:37" s="156" customFormat="1" ht="51.75" customHeight="1" x14ac:dyDescent="0.35">
      <c r="B273" s="271">
        <v>46</v>
      </c>
      <c r="C273" s="92"/>
      <c r="D273" s="4" t="s">
        <v>301</v>
      </c>
      <c r="E273" s="199" t="s">
        <v>40</v>
      </c>
      <c r="F273" s="274">
        <v>4.95</v>
      </c>
      <c r="G273" s="276"/>
      <c r="H273" s="20">
        <f t="shared" si="21"/>
        <v>0</v>
      </c>
      <c r="I273" s="155"/>
      <c r="J273" s="155"/>
      <c r="K273" s="155"/>
      <c r="L273" s="155"/>
      <c r="M273" s="155"/>
      <c r="N273" s="155"/>
      <c r="O273" s="155"/>
      <c r="P273" s="155"/>
      <c r="Q273" s="155"/>
      <c r="R273" s="155"/>
      <c r="S273" s="155"/>
      <c r="T273" s="155"/>
      <c r="U273" s="155"/>
      <c r="V273" s="155"/>
      <c r="W273" s="155"/>
      <c r="X273" s="155"/>
      <c r="Y273" s="155"/>
      <c r="Z273" s="155"/>
      <c r="AA273" s="155"/>
      <c r="AB273" s="155"/>
      <c r="AC273" s="155"/>
      <c r="AD273" s="155"/>
      <c r="AE273" s="155"/>
      <c r="AF273" s="155"/>
      <c r="AG273" s="155"/>
      <c r="AH273" s="155"/>
      <c r="AI273" s="155"/>
      <c r="AJ273" s="155"/>
      <c r="AK273" s="155"/>
    </row>
    <row r="274" spans="1:37" s="160" customFormat="1" ht="37.5" x14ac:dyDescent="0.35">
      <c r="B274" s="37">
        <v>47</v>
      </c>
      <c r="C274" s="92"/>
      <c r="D274" s="4" t="s">
        <v>302</v>
      </c>
      <c r="E274" s="199" t="s">
        <v>39</v>
      </c>
      <c r="F274" s="274">
        <v>6.34</v>
      </c>
      <c r="G274" s="276"/>
      <c r="H274" s="20">
        <f t="shared" si="21"/>
        <v>0</v>
      </c>
    </row>
    <row r="275" spans="1:37" s="160" customFormat="1" ht="56.25" x14ac:dyDescent="0.35">
      <c r="A275" s="168"/>
      <c r="B275" s="278">
        <v>48</v>
      </c>
      <c r="C275" s="279"/>
      <c r="D275" s="4" t="s">
        <v>266</v>
      </c>
      <c r="E275" s="199" t="s">
        <v>40</v>
      </c>
      <c r="F275" s="274">
        <f>F269+F270-F271-F273</f>
        <v>7.7599999999999989</v>
      </c>
      <c r="G275" s="276"/>
      <c r="H275" s="20">
        <f>F275*G275</f>
        <v>0</v>
      </c>
    </row>
    <row r="276" spans="1:37" s="156" customFormat="1" ht="51.75" customHeight="1" x14ac:dyDescent="0.35">
      <c r="B276" s="271">
        <v>49</v>
      </c>
      <c r="C276" s="92"/>
      <c r="D276" s="4" t="s">
        <v>303</v>
      </c>
      <c r="E276" s="199" t="s">
        <v>40</v>
      </c>
      <c r="F276" s="274">
        <v>2.77</v>
      </c>
      <c r="G276" s="276"/>
      <c r="H276" s="20">
        <f>F276*G276</f>
        <v>0</v>
      </c>
      <c r="I276" s="155"/>
      <c r="J276" s="155"/>
      <c r="K276" s="155"/>
      <c r="L276" s="155"/>
      <c r="M276" s="155"/>
      <c r="N276" s="155"/>
      <c r="O276" s="155"/>
      <c r="P276" s="155"/>
      <c r="Q276" s="155"/>
      <c r="R276" s="155"/>
      <c r="S276" s="155"/>
      <c r="T276" s="155"/>
      <c r="U276" s="155"/>
      <c r="V276" s="155"/>
      <c r="W276" s="155"/>
      <c r="X276" s="155"/>
      <c r="Y276" s="155"/>
      <c r="Z276" s="155"/>
      <c r="AA276" s="155"/>
      <c r="AB276" s="155"/>
      <c r="AC276" s="155"/>
      <c r="AD276" s="155"/>
      <c r="AE276" s="155"/>
      <c r="AF276" s="155"/>
      <c r="AG276" s="155"/>
      <c r="AH276" s="155"/>
      <c r="AI276" s="155"/>
      <c r="AJ276" s="155"/>
      <c r="AK276" s="155"/>
    </row>
    <row r="277" spans="1:37" s="156" customFormat="1" ht="51.75" customHeight="1" x14ac:dyDescent="0.35">
      <c r="B277" s="271">
        <v>50</v>
      </c>
      <c r="C277" s="92"/>
      <c r="D277" s="4" t="s">
        <v>304</v>
      </c>
      <c r="E277" s="199" t="s">
        <v>40</v>
      </c>
      <c r="F277" s="274">
        <f>0.05 * 0.45 * 3.14</f>
        <v>7.0650000000000004E-2</v>
      </c>
      <c r="G277" s="276"/>
      <c r="H277" s="20">
        <f>F277*G277</f>
        <v>0</v>
      </c>
      <c r="I277" s="155"/>
      <c r="J277" s="155"/>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155"/>
      <c r="AI277" s="155"/>
      <c r="AJ277" s="155"/>
      <c r="AK277" s="155"/>
    </row>
    <row r="278" spans="1:37" s="160" customFormat="1" ht="57.75" x14ac:dyDescent="0.35">
      <c r="A278" s="168"/>
      <c r="B278" s="278">
        <v>51</v>
      </c>
      <c r="C278" s="279"/>
      <c r="D278" s="4" t="s">
        <v>386</v>
      </c>
      <c r="E278" s="199" t="s">
        <v>272</v>
      </c>
      <c r="F278" s="274">
        <v>125.34</v>
      </c>
      <c r="G278" s="276"/>
      <c r="H278" s="20">
        <f>F278*G278</f>
        <v>0</v>
      </c>
    </row>
    <row r="279" spans="1:37" s="156" customFormat="1" ht="51.75" customHeight="1" x14ac:dyDescent="0.35">
      <c r="B279" s="271">
        <v>52</v>
      </c>
      <c r="C279" s="92"/>
      <c r="D279" s="4" t="s">
        <v>305</v>
      </c>
      <c r="E279" s="199" t="s">
        <v>272</v>
      </c>
      <c r="F279" s="274">
        <v>97.61</v>
      </c>
      <c r="G279" s="276"/>
      <c r="H279" s="20">
        <f t="shared" ref="H279" si="22">F279*G279</f>
        <v>0</v>
      </c>
      <c r="I279" s="155"/>
      <c r="J279" s="155"/>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c r="AG279" s="155"/>
      <c r="AH279" s="155"/>
      <c r="AI279" s="155"/>
      <c r="AJ279" s="155"/>
      <c r="AK279" s="155"/>
    </row>
    <row r="280" spans="1:37" s="156" customFormat="1" ht="54.75" customHeight="1" thickBot="1" x14ac:dyDescent="0.4">
      <c r="B280" s="271">
        <v>53</v>
      </c>
      <c r="C280" s="92"/>
      <c r="D280" s="4" t="s">
        <v>306</v>
      </c>
      <c r="E280" s="199" t="s">
        <v>41</v>
      </c>
      <c r="F280" s="274">
        <v>4</v>
      </c>
      <c r="G280" s="276"/>
      <c r="H280" s="20">
        <f>F280*G280</f>
        <v>0</v>
      </c>
      <c r="I280" s="155"/>
      <c r="J280" s="155"/>
      <c r="K280" s="155"/>
      <c r="L280" s="155"/>
      <c r="M280" s="155"/>
      <c r="N280" s="155"/>
      <c r="O280" s="155"/>
      <c r="P280" s="155"/>
      <c r="Q280" s="155"/>
      <c r="R280" s="155"/>
      <c r="S280" s="155"/>
      <c r="T280" s="155"/>
      <c r="U280" s="155"/>
      <c r="V280" s="155"/>
      <c r="W280" s="155"/>
      <c r="X280" s="155"/>
      <c r="Y280" s="155"/>
      <c r="Z280" s="155"/>
      <c r="AA280" s="155"/>
      <c r="AB280" s="155"/>
      <c r="AC280" s="155"/>
      <c r="AD280" s="155"/>
      <c r="AE280" s="155"/>
      <c r="AF280" s="155"/>
      <c r="AG280" s="155"/>
      <c r="AH280" s="155"/>
      <c r="AI280" s="155"/>
      <c r="AJ280" s="155"/>
      <c r="AK280" s="155"/>
    </row>
    <row r="281" spans="1:37" s="3" customFormat="1" ht="17.25" customHeight="1" thickBot="1" x14ac:dyDescent="0.35">
      <c r="B281" s="445" t="s">
        <v>307</v>
      </c>
      <c r="C281" s="430"/>
      <c r="D281" s="430"/>
      <c r="E281" s="430"/>
      <c r="F281" s="430"/>
      <c r="G281" s="431"/>
      <c r="H281" s="33">
        <f>SUM(H268:H280)</f>
        <v>0</v>
      </c>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spans="1:37" s="3" customFormat="1" ht="21.75" customHeight="1" thickBot="1" x14ac:dyDescent="0.4">
      <c r="B282" s="415" t="s">
        <v>336</v>
      </c>
      <c r="C282" s="416"/>
      <c r="D282" s="416"/>
      <c r="E282" s="416"/>
      <c r="F282" s="416"/>
      <c r="G282" s="417"/>
      <c r="H282" s="33">
        <f>H219+H227+H244+H260+H266+H281</f>
        <v>0</v>
      </c>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spans="1:37" s="3" customFormat="1" ht="21.75" customHeight="1" x14ac:dyDescent="0.35">
      <c r="B283" s="164"/>
      <c r="C283" s="165"/>
      <c r="D283" s="135" t="s">
        <v>308</v>
      </c>
      <c r="E283" s="142"/>
      <c r="F283" s="166"/>
      <c r="G283" s="167"/>
      <c r="H283" s="137"/>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spans="1:37" s="172" customFormat="1" ht="262.5" x14ac:dyDescent="0.25">
      <c r="B284" s="338"/>
      <c r="C284" s="217"/>
      <c r="D284" s="4" t="s">
        <v>309</v>
      </c>
      <c r="E284" s="286"/>
      <c r="F284" s="287"/>
      <c r="G284" s="288"/>
      <c r="H284" s="363"/>
      <c r="I284" s="230"/>
    </row>
    <row r="285" spans="1:37" s="172" customFormat="1" ht="19.5" customHeight="1" x14ac:dyDescent="0.25">
      <c r="B285" s="338"/>
      <c r="C285" s="217"/>
      <c r="D285" s="176" t="s">
        <v>310</v>
      </c>
      <c r="E285" s="286"/>
      <c r="F285" s="287"/>
      <c r="G285" s="288"/>
      <c r="H285" s="363"/>
      <c r="I285" s="230"/>
    </row>
    <row r="286" spans="1:37" s="156" customFormat="1" ht="93.75" x14ac:dyDescent="0.35">
      <c r="B286" s="37">
        <v>54</v>
      </c>
      <c r="C286" s="90"/>
      <c r="D286" s="4" t="s">
        <v>311</v>
      </c>
      <c r="E286" s="199" t="s">
        <v>40</v>
      </c>
      <c r="F286" s="274">
        <v>68</v>
      </c>
      <c r="G286" s="250"/>
      <c r="H286" s="362">
        <f t="shared" ref="H286:H292" si="23">G286*F286</f>
        <v>0</v>
      </c>
      <c r="I286" s="155"/>
      <c r="J286" s="155"/>
      <c r="K286" s="155"/>
      <c r="L286" s="155"/>
      <c r="M286" s="155"/>
      <c r="N286" s="155"/>
      <c r="O286" s="155"/>
      <c r="P286" s="155"/>
      <c r="Q286" s="155"/>
      <c r="R286" s="155"/>
      <c r="S286" s="155"/>
      <c r="T286" s="155"/>
      <c r="U286" s="155"/>
      <c r="V286" s="155"/>
      <c r="W286" s="155"/>
      <c r="X286" s="155"/>
      <c r="Y286" s="155"/>
      <c r="Z286" s="155"/>
      <c r="AA286" s="155"/>
      <c r="AB286" s="155"/>
      <c r="AC286" s="155"/>
      <c r="AD286" s="155"/>
      <c r="AE286" s="155"/>
      <c r="AF286" s="155"/>
      <c r="AG286" s="155"/>
      <c r="AH286" s="155"/>
      <c r="AI286" s="155"/>
      <c r="AJ286" s="155"/>
      <c r="AK286" s="155"/>
    </row>
    <row r="287" spans="1:37" s="160" customFormat="1" ht="75" x14ac:dyDescent="0.35">
      <c r="A287" s="168"/>
      <c r="B287" s="278">
        <v>55</v>
      </c>
      <c r="C287" s="279"/>
      <c r="D287" s="4" t="s">
        <v>312</v>
      </c>
      <c r="E287" s="199" t="s">
        <v>40</v>
      </c>
      <c r="F287" s="274">
        <v>3</v>
      </c>
      <c r="G287" s="250"/>
      <c r="H287" s="362">
        <f t="shared" si="23"/>
        <v>0</v>
      </c>
    </row>
    <row r="288" spans="1:37" s="156" customFormat="1" ht="51.75" customHeight="1" x14ac:dyDescent="0.35">
      <c r="B288" s="271">
        <v>56</v>
      </c>
      <c r="C288" s="92"/>
      <c r="D288" s="4" t="s">
        <v>313</v>
      </c>
      <c r="E288" s="199" t="s">
        <v>40</v>
      </c>
      <c r="F288" s="274">
        <v>51</v>
      </c>
      <c r="G288" s="250"/>
      <c r="H288" s="362">
        <f t="shared" si="23"/>
        <v>0</v>
      </c>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c r="AE288" s="155"/>
      <c r="AF288" s="155"/>
      <c r="AG288" s="155"/>
      <c r="AH288" s="155"/>
      <c r="AI288" s="155"/>
      <c r="AJ288" s="155"/>
      <c r="AK288" s="155"/>
    </row>
    <row r="289" spans="1:37" s="160" customFormat="1" ht="75" x14ac:dyDescent="0.35">
      <c r="B289" s="37">
        <v>57</v>
      </c>
      <c r="C289" s="92"/>
      <c r="D289" s="4" t="s">
        <v>314</v>
      </c>
      <c r="E289" s="199" t="s">
        <v>40</v>
      </c>
      <c r="F289" s="274">
        <v>17</v>
      </c>
      <c r="G289" s="250"/>
      <c r="H289" s="362">
        <f t="shared" si="23"/>
        <v>0</v>
      </c>
    </row>
    <row r="290" spans="1:37" s="160" customFormat="1" ht="75" x14ac:dyDescent="0.35">
      <c r="B290" s="271">
        <v>58</v>
      </c>
      <c r="C290" s="92"/>
      <c r="D290" s="4" t="s">
        <v>315</v>
      </c>
      <c r="E290" s="199" t="s">
        <v>40</v>
      </c>
      <c r="F290" s="274">
        <v>25</v>
      </c>
      <c r="G290" s="250"/>
      <c r="H290" s="362">
        <f t="shared" si="23"/>
        <v>0</v>
      </c>
    </row>
    <row r="291" spans="1:37" s="155" customFormat="1" ht="262.5" x14ac:dyDescent="0.35">
      <c r="B291" s="28">
        <v>59</v>
      </c>
      <c r="C291" s="92"/>
      <c r="D291" s="4" t="s">
        <v>316</v>
      </c>
      <c r="E291" s="199" t="s">
        <v>41</v>
      </c>
      <c r="F291" s="274">
        <v>9</v>
      </c>
      <c r="G291" s="250"/>
      <c r="H291" s="362">
        <f t="shared" si="23"/>
        <v>0</v>
      </c>
    </row>
    <row r="292" spans="1:37" s="160" customFormat="1" ht="56.25" x14ac:dyDescent="0.35">
      <c r="B292" s="37">
        <v>60</v>
      </c>
      <c r="C292" s="92"/>
      <c r="D292" s="4" t="s">
        <v>317</v>
      </c>
      <c r="E292" s="199" t="s">
        <v>38</v>
      </c>
      <c r="F292" s="274">
        <v>210</v>
      </c>
      <c r="G292" s="250"/>
      <c r="H292" s="362">
        <f t="shared" si="23"/>
        <v>0</v>
      </c>
    </row>
    <row r="293" spans="1:37" s="160" customFormat="1" ht="54" customHeight="1" thickBot="1" x14ac:dyDescent="0.4">
      <c r="B293" s="271">
        <v>61</v>
      </c>
      <c r="C293" s="92"/>
      <c r="D293" s="4" t="s">
        <v>318</v>
      </c>
      <c r="E293" s="199" t="s">
        <v>38</v>
      </c>
      <c r="F293" s="274">
        <v>210</v>
      </c>
      <c r="G293" s="250"/>
      <c r="H293" s="362">
        <f>G293*F293</f>
        <v>0</v>
      </c>
    </row>
    <row r="294" spans="1:37" s="3" customFormat="1" ht="17.25" customHeight="1" thickBot="1" x14ac:dyDescent="0.35">
      <c r="B294" s="445" t="s">
        <v>319</v>
      </c>
      <c r="C294" s="430"/>
      <c r="D294" s="430"/>
      <c r="E294" s="430"/>
      <c r="F294" s="430"/>
      <c r="G294" s="431"/>
      <c r="H294" s="33">
        <f>SUM(H286:H293)</f>
        <v>0</v>
      </c>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spans="1:37" s="172" customFormat="1" ht="19.5" customHeight="1" x14ac:dyDescent="0.25">
      <c r="B295" s="339"/>
      <c r="C295" s="217"/>
      <c r="D295" s="176" t="s">
        <v>320</v>
      </c>
      <c r="E295" s="286"/>
      <c r="F295" s="287"/>
      <c r="G295" s="288"/>
      <c r="H295" s="363"/>
      <c r="I295" s="230"/>
    </row>
    <row r="296" spans="1:37" s="156" customFormat="1" ht="356.25" x14ac:dyDescent="0.35">
      <c r="B296" s="37">
        <v>62</v>
      </c>
      <c r="C296" s="90"/>
      <c r="D296" s="4" t="s">
        <v>321</v>
      </c>
      <c r="E296" s="199" t="s">
        <v>41</v>
      </c>
      <c r="F296" s="274">
        <v>9</v>
      </c>
      <c r="G296" s="250"/>
      <c r="H296" s="362">
        <f t="shared" ref="H296:H301" si="24">F296*G296</f>
        <v>0</v>
      </c>
      <c r="I296" s="155"/>
      <c r="J296" s="155"/>
      <c r="K296" s="155"/>
      <c r="L296" s="155"/>
      <c r="M296" s="155"/>
      <c r="N296" s="155"/>
      <c r="O296" s="155"/>
      <c r="P296" s="155"/>
      <c r="Q296" s="155"/>
      <c r="R296" s="155"/>
      <c r="S296" s="155"/>
      <c r="T296" s="155"/>
      <c r="U296" s="155"/>
      <c r="V296" s="155"/>
      <c r="W296" s="155"/>
      <c r="X296" s="155"/>
      <c r="Y296" s="155"/>
      <c r="Z296" s="155"/>
      <c r="AA296" s="155"/>
      <c r="AB296" s="155"/>
      <c r="AC296" s="155"/>
      <c r="AD296" s="155"/>
      <c r="AE296" s="155"/>
      <c r="AF296" s="155"/>
      <c r="AG296" s="155"/>
      <c r="AH296" s="155"/>
      <c r="AI296" s="155"/>
      <c r="AJ296" s="155"/>
      <c r="AK296" s="155"/>
    </row>
    <row r="297" spans="1:37" s="160" customFormat="1" ht="206.25" x14ac:dyDescent="0.35">
      <c r="A297" s="168"/>
      <c r="B297" s="278">
        <v>63</v>
      </c>
      <c r="C297" s="279"/>
      <c r="D297" s="4" t="s">
        <v>322</v>
      </c>
      <c r="E297" s="199" t="s">
        <v>41</v>
      </c>
      <c r="F297" s="274">
        <v>9</v>
      </c>
      <c r="G297" s="250"/>
      <c r="H297" s="362">
        <f t="shared" si="24"/>
        <v>0</v>
      </c>
    </row>
    <row r="298" spans="1:37" s="156" customFormat="1" ht="51.75" customHeight="1" x14ac:dyDescent="0.35">
      <c r="B298" s="271">
        <v>64</v>
      </c>
      <c r="C298" s="92"/>
      <c r="D298" s="4" t="s">
        <v>323</v>
      </c>
      <c r="E298" s="199" t="s">
        <v>38</v>
      </c>
      <c r="F298" s="274">
        <v>273</v>
      </c>
      <c r="G298" s="250"/>
      <c r="H298" s="362">
        <f t="shared" si="24"/>
        <v>0</v>
      </c>
      <c r="I298" s="155"/>
      <c r="J298" s="155"/>
      <c r="K298" s="155"/>
      <c r="L298" s="155"/>
      <c r="M298" s="155"/>
      <c r="N298" s="155"/>
      <c r="O298" s="155"/>
      <c r="P298" s="155"/>
      <c r="Q298" s="155"/>
      <c r="R298" s="155"/>
      <c r="S298" s="155"/>
      <c r="T298" s="155"/>
      <c r="U298" s="155"/>
      <c r="V298" s="155"/>
      <c r="W298" s="155"/>
      <c r="X298" s="155"/>
      <c r="Y298" s="155"/>
      <c r="Z298" s="155"/>
      <c r="AA298" s="155"/>
      <c r="AB298" s="155"/>
      <c r="AC298" s="155"/>
      <c r="AD298" s="155"/>
      <c r="AE298" s="155"/>
      <c r="AF298" s="155"/>
      <c r="AG298" s="155"/>
      <c r="AH298" s="155"/>
      <c r="AI298" s="155"/>
      <c r="AJ298" s="155"/>
      <c r="AK298" s="155"/>
    </row>
    <row r="299" spans="1:37" s="160" customFormat="1" ht="56.25" x14ac:dyDescent="0.35">
      <c r="B299" s="37">
        <v>65</v>
      </c>
      <c r="C299" s="92"/>
      <c r="D299" s="4" t="s">
        <v>324</v>
      </c>
      <c r="E299" s="199" t="s">
        <v>38</v>
      </c>
      <c r="F299" s="274">
        <f>F297*8</f>
        <v>72</v>
      </c>
      <c r="G299" s="250"/>
      <c r="H299" s="362">
        <f t="shared" si="24"/>
        <v>0</v>
      </c>
    </row>
    <row r="300" spans="1:37" s="160" customFormat="1" ht="75" x14ac:dyDescent="0.35">
      <c r="B300" s="271">
        <v>66</v>
      </c>
      <c r="C300" s="92"/>
      <c r="D300" s="4" t="s">
        <v>325</v>
      </c>
      <c r="E300" s="199" t="s">
        <v>38</v>
      </c>
      <c r="F300" s="274">
        <v>226</v>
      </c>
      <c r="G300" s="250"/>
      <c r="H300" s="362">
        <f t="shared" si="24"/>
        <v>0</v>
      </c>
    </row>
    <row r="301" spans="1:37" s="155" customFormat="1" ht="61.5" customHeight="1" thickBot="1" x14ac:dyDescent="0.4">
      <c r="B301" s="28">
        <v>67</v>
      </c>
      <c r="C301" s="92"/>
      <c r="D301" s="4" t="s">
        <v>326</v>
      </c>
      <c r="E301" s="199" t="s">
        <v>41</v>
      </c>
      <c r="F301" s="274">
        <v>9</v>
      </c>
      <c r="G301" s="250"/>
      <c r="H301" s="362">
        <f t="shared" si="24"/>
        <v>0</v>
      </c>
    </row>
    <row r="302" spans="1:37" s="3" customFormat="1" ht="17.25" customHeight="1" thickBot="1" x14ac:dyDescent="0.35">
      <c r="B302" s="445" t="s">
        <v>327</v>
      </c>
      <c r="C302" s="430"/>
      <c r="D302" s="430"/>
      <c r="E302" s="430"/>
      <c r="F302" s="430"/>
      <c r="G302" s="431"/>
      <c r="H302" s="33">
        <f>SUM(H296:H301)</f>
        <v>0</v>
      </c>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spans="1:37" s="172" customFormat="1" ht="19.5" customHeight="1" x14ac:dyDescent="0.25">
      <c r="B303" s="339"/>
      <c r="C303" s="217"/>
      <c r="D303" s="176" t="s">
        <v>328</v>
      </c>
      <c r="E303" s="286"/>
      <c r="F303" s="287"/>
      <c r="G303" s="288"/>
      <c r="H303" s="340"/>
    </row>
    <row r="304" spans="1:37" s="156" customFormat="1" ht="38.25" thickBot="1" x14ac:dyDescent="0.4">
      <c r="B304" s="37">
        <v>68</v>
      </c>
      <c r="C304" s="90"/>
      <c r="D304" s="4" t="s">
        <v>329</v>
      </c>
      <c r="E304" s="199" t="s">
        <v>33</v>
      </c>
      <c r="F304" s="274">
        <v>1</v>
      </c>
      <c r="G304" s="250"/>
      <c r="H304" s="362">
        <f t="shared" ref="H304" si="25">G304*F304</f>
        <v>0</v>
      </c>
      <c r="I304" s="155"/>
      <c r="J304" s="155"/>
      <c r="K304" s="155"/>
      <c r="L304" s="155"/>
      <c r="M304" s="155"/>
      <c r="N304" s="155"/>
      <c r="O304" s="155"/>
      <c r="P304" s="155"/>
      <c r="Q304" s="155"/>
      <c r="R304" s="155"/>
      <c r="S304" s="155"/>
      <c r="T304" s="155"/>
      <c r="U304" s="155"/>
      <c r="V304" s="155"/>
      <c r="W304" s="155"/>
      <c r="X304" s="155"/>
      <c r="Y304" s="155"/>
      <c r="Z304" s="155"/>
      <c r="AA304" s="155"/>
      <c r="AB304" s="155"/>
      <c r="AC304" s="155"/>
      <c r="AD304" s="155"/>
      <c r="AE304" s="155"/>
      <c r="AF304" s="155"/>
      <c r="AG304" s="155"/>
      <c r="AH304" s="155"/>
      <c r="AI304" s="155"/>
      <c r="AJ304" s="155"/>
      <c r="AK304" s="155"/>
    </row>
    <row r="305" spans="1:37" s="3" customFormat="1" ht="17.25" customHeight="1" thickBot="1" x14ac:dyDescent="0.35">
      <c r="B305" s="445" t="s">
        <v>330</v>
      </c>
      <c r="C305" s="430"/>
      <c r="D305" s="430"/>
      <c r="E305" s="430"/>
      <c r="F305" s="430"/>
      <c r="G305" s="431"/>
      <c r="H305" s="33">
        <f>SUM(H304)</f>
        <v>0</v>
      </c>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spans="1:37" s="172" customFormat="1" ht="19.5" customHeight="1" x14ac:dyDescent="0.25">
      <c r="B306" s="339"/>
      <c r="C306" s="217"/>
      <c r="D306" s="176" t="s">
        <v>334</v>
      </c>
      <c r="E306" s="286"/>
      <c r="F306" s="287"/>
      <c r="G306" s="288"/>
      <c r="H306" s="340"/>
    </row>
    <row r="307" spans="1:37" s="156" customFormat="1" ht="93.75" x14ac:dyDescent="0.35">
      <c r="B307" s="37">
        <v>69</v>
      </c>
      <c r="C307" s="90"/>
      <c r="D307" s="4" t="s">
        <v>331</v>
      </c>
      <c r="E307" s="199" t="s">
        <v>33</v>
      </c>
      <c r="F307" s="274">
        <v>1</v>
      </c>
      <c r="G307" s="250"/>
      <c r="H307" s="362">
        <f t="shared" ref="H307:H309" si="26">G307*F307</f>
        <v>0</v>
      </c>
      <c r="I307" s="155"/>
      <c r="J307" s="155"/>
      <c r="K307" s="155"/>
      <c r="L307" s="155"/>
      <c r="M307" s="155"/>
      <c r="N307" s="155"/>
      <c r="O307" s="155"/>
      <c r="P307" s="155"/>
      <c r="Q307" s="155"/>
      <c r="R307" s="155"/>
      <c r="S307" s="155"/>
      <c r="T307" s="155"/>
      <c r="U307" s="155"/>
      <c r="V307" s="155"/>
      <c r="W307" s="155"/>
      <c r="X307" s="155"/>
      <c r="Y307" s="155"/>
      <c r="Z307" s="155"/>
      <c r="AA307" s="155"/>
      <c r="AB307" s="155"/>
      <c r="AC307" s="155"/>
      <c r="AD307" s="155"/>
      <c r="AE307" s="155"/>
      <c r="AF307" s="155"/>
      <c r="AG307" s="155"/>
      <c r="AH307" s="155"/>
      <c r="AI307" s="155"/>
      <c r="AJ307" s="155"/>
      <c r="AK307" s="155"/>
    </row>
    <row r="308" spans="1:37" s="160" customFormat="1" ht="75" x14ac:dyDescent="0.35">
      <c r="A308" s="168"/>
      <c r="B308" s="278">
        <v>70</v>
      </c>
      <c r="C308" s="279"/>
      <c r="D308" s="4" t="s">
        <v>332</v>
      </c>
      <c r="E308" s="199" t="s">
        <v>33</v>
      </c>
      <c r="F308" s="274">
        <v>1</v>
      </c>
      <c r="G308" s="250"/>
      <c r="H308" s="362">
        <f t="shared" si="26"/>
        <v>0</v>
      </c>
    </row>
    <row r="309" spans="1:37" s="156" customFormat="1" ht="51.75" customHeight="1" thickBot="1" x14ac:dyDescent="0.4">
      <c r="B309" s="271">
        <v>71</v>
      </c>
      <c r="C309" s="92"/>
      <c r="D309" s="4" t="s">
        <v>333</v>
      </c>
      <c r="E309" s="199" t="s">
        <v>33</v>
      </c>
      <c r="F309" s="274">
        <v>1</v>
      </c>
      <c r="G309" s="250"/>
      <c r="H309" s="362">
        <f t="shared" si="26"/>
        <v>0</v>
      </c>
      <c r="I309" s="155"/>
      <c r="J309" s="155"/>
      <c r="K309" s="155"/>
      <c r="L309" s="155"/>
      <c r="M309" s="155"/>
      <c r="N309" s="155"/>
      <c r="O309" s="155"/>
      <c r="P309" s="155"/>
      <c r="Q309" s="155"/>
      <c r="R309" s="155"/>
      <c r="S309" s="155"/>
      <c r="T309" s="155"/>
      <c r="U309" s="155"/>
      <c r="V309" s="155"/>
      <c r="W309" s="155"/>
      <c r="X309" s="155"/>
      <c r="Y309" s="155"/>
      <c r="Z309" s="155"/>
      <c r="AA309" s="155"/>
      <c r="AB309" s="155"/>
      <c r="AC309" s="155"/>
      <c r="AD309" s="155"/>
      <c r="AE309" s="155"/>
      <c r="AF309" s="155"/>
      <c r="AG309" s="155"/>
      <c r="AH309" s="155"/>
      <c r="AI309" s="155"/>
      <c r="AJ309" s="155"/>
      <c r="AK309" s="155"/>
    </row>
    <row r="310" spans="1:37" s="3" customFormat="1" ht="17.25" customHeight="1" thickBot="1" x14ac:dyDescent="0.35">
      <c r="B310" s="445" t="s">
        <v>335</v>
      </c>
      <c r="C310" s="430"/>
      <c r="D310" s="430"/>
      <c r="E310" s="430"/>
      <c r="F310" s="430"/>
      <c r="G310" s="431"/>
      <c r="H310" s="33">
        <f>SUM(H307:H309)</f>
        <v>0</v>
      </c>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spans="1:37" s="3" customFormat="1" ht="21.75" customHeight="1" thickBot="1" x14ac:dyDescent="0.4">
      <c r="B311" s="415" t="s">
        <v>337</v>
      </c>
      <c r="C311" s="416"/>
      <c r="D311" s="416"/>
      <c r="E311" s="416"/>
      <c r="F311" s="416"/>
      <c r="G311" s="417"/>
      <c r="H311" s="33">
        <f>H294+H302+H305+H310</f>
        <v>0</v>
      </c>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spans="1:37" ht="19.5" thickBot="1" x14ac:dyDescent="0.4">
      <c r="B312" s="154"/>
      <c r="C312" s="200"/>
      <c r="D312" s="21" t="s">
        <v>343</v>
      </c>
      <c r="E312" s="201"/>
      <c r="F312" s="202"/>
      <c r="G312" s="203"/>
      <c r="H312" s="204"/>
      <c r="J312"/>
      <c r="K312"/>
      <c r="L312"/>
      <c r="M312"/>
      <c r="N312"/>
      <c r="O312"/>
      <c r="P312"/>
      <c r="Q312"/>
      <c r="R312"/>
      <c r="S312"/>
      <c r="T312"/>
      <c r="U312"/>
      <c r="V312"/>
      <c r="W312"/>
      <c r="X312"/>
      <c r="Y312"/>
      <c r="Z312"/>
      <c r="AA312"/>
      <c r="AB312"/>
      <c r="AC312"/>
      <c r="AD312"/>
      <c r="AE312"/>
      <c r="AF312"/>
      <c r="AG312"/>
      <c r="AH312"/>
      <c r="AI312"/>
      <c r="AJ312"/>
      <c r="AK312"/>
    </row>
    <row r="313" spans="1:37" ht="18.75" x14ac:dyDescent="0.35">
      <c r="B313" s="205"/>
      <c r="C313" s="206"/>
      <c r="D313" s="61" t="s">
        <v>344</v>
      </c>
      <c r="E313" s="207"/>
      <c r="F313" s="208"/>
      <c r="G313" s="209"/>
      <c r="H313" s="143"/>
      <c r="J313"/>
      <c r="K313"/>
      <c r="L313"/>
      <c r="M313"/>
      <c r="N313"/>
      <c r="O313"/>
      <c r="P313"/>
      <c r="Q313"/>
      <c r="R313"/>
      <c r="S313"/>
      <c r="T313"/>
      <c r="U313"/>
      <c r="V313"/>
      <c r="W313"/>
      <c r="X313"/>
      <c r="Y313"/>
      <c r="Z313"/>
      <c r="AA313"/>
      <c r="AB313"/>
      <c r="AC313"/>
      <c r="AD313"/>
      <c r="AE313"/>
      <c r="AF313"/>
      <c r="AG313"/>
      <c r="AH313"/>
      <c r="AI313"/>
      <c r="AJ313"/>
      <c r="AK313"/>
    </row>
    <row r="314" spans="1:37" ht="56.25" x14ac:dyDescent="0.35">
      <c r="B314" s="30">
        <v>72</v>
      </c>
      <c r="C314" s="85"/>
      <c r="D314" s="4" t="s">
        <v>105</v>
      </c>
      <c r="E314" s="198" t="s">
        <v>55</v>
      </c>
      <c r="F314" s="113">
        <v>0</v>
      </c>
      <c r="G314" s="105"/>
      <c r="H314" s="83">
        <f t="shared" ref="H314" si="27">F314*G314</f>
        <v>0</v>
      </c>
      <c r="I314"/>
      <c r="J314"/>
      <c r="K314"/>
      <c r="L314"/>
      <c r="M314"/>
      <c r="N314"/>
      <c r="O314"/>
      <c r="P314"/>
      <c r="Q314"/>
      <c r="R314"/>
      <c r="S314"/>
      <c r="T314"/>
      <c r="U314"/>
      <c r="V314"/>
      <c r="W314"/>
      <c r="X314"/>
      <c r="Y314"/>
      <c r="Z314"/>
      <c r="AA314"/>
      <c r="AB314"/>
      <c r="AC314"/>
      <c r="AD314"/>
      <c r="AE314"/>
      <c r="AF314"/>
      <c r="AG314"/>
      <c r="AH314"/>
      <c r="AI314"/>
      <c r="AJ314"/>
      <c r="AK314"/>
    </row>
    <row r="315" spans="1:37" ht="75" x14ac:dyDescent="0.35">
      <c r="B315" s="30">
        <v>73</v>
      </c>
      <c r="C315" s="85"/>
      <c r="D315" s="31" t="s">
        <v>79</v>
      </c>
      <c r="E315" s="199" t="s">
        <v>55</v>
      </c>
      <c r="F315" s="113">
        <v>8</v>
      </c>
      <c r="G315" s="104"/>
      <c r="H315" s="83">
        <f>F315*G315</f>
        <v>0</v>
      </c>
      <c r="I315"/>
      <c r="J315"/>
      <c r="K315"/>
      <c r="L315"/>
      <c r="M315"/>
      <c r="N315"/>
      <c r="O315"/>
      <c r="P315"/>
      <c r="Q315"/>
      <c r="R315"/>
      <c r="S315"/>
      <c r="T315"/>
      <c r="U315"/>
      <c r="V315"/>
      <c r="W315"/>
      <c r="X315"/>
      <c r="Y315"/>
      <c r="Z315"/>
      <c r="AA315"/>
      <c r="AB315"/>
      <c r="AC315"/>
      <c r="AD315"/>
      <c r="AE315"/>
      <c r="AF315"/>
      <c r="AG315"/>
      <c r="AH315"/>
      <c r="AI315"/>
      <c r="AJ315"/>
      <c r="AK315"/>
    </row>
    <row r="316" spans="1:37" ht="56.25" x14ac:dyDescent="0.35">
      <c r="B316" s="30">
        <v>74</v>
      </c>
      <c r="C316" s="85"/>
      <c r="D316" s="4" t="s">
        <v>106</v>
      </c>
      <c r="E316" s="199" t="s">
        <v>55</v>
      </c>
      <c r="F316" s="113">
        <v>10</v>
      </c>
      <c r="G316" s="104"/>
      <c r="H316" s="83">
        <f>F316*G316</f>
        <v>0</v>
      </c>
      <c r="I316"/>
      <c r="J316"/>
      <c r="K316"/>
      <c r="L316"/>
      <c r="M316"/>
      <c r="N316"/>
      <c r="O316"/>
      <c r="P316"/>
      <c r="Q316"/>
      <c r="R316"/>
      <c r="S316"/>
      <c r="T316"/>
      <c r="U316"/>
      <c r="V316"/>
      <c r="W316"/>
      <c r="X316"/>
      <c r="Y316"/>
      <c r="Z316"/>
      <c r="AA316"/>
      <c r="AB316"/>
      <c r="AC316"/>
      <c r="AD316"/>
      <c r="AE316"/>
      <c r="AF316"/>
      <c r="AG316"/>
      <c r="AH316"/>
      <c r="AI316"/>
      <c r="AJ316"/>
      <c r="AK316"/>
    </row>
    <row r="317" spans="1:37" ht="75" x14ac:dyDescent="0.35">
      <c r="B317" s="30">
        <v>75</v>
      </c>
      <c r="C317" s="85"/>
      <c r="D317" s="31" t="s">
        <v>85</v>
      </c>
      <c r="E317" s="198" t="s">
        <v>38</v>
      </c>
      <c r="F317" s="114">
        <v>36</v>
      </c>
      <c r="G317" s="105"/>
      <c r="H317" s="82">
        <f>F317*G317</f>
        <v>0</v>
      </c>
      <c r="I317"/>
      <c r="J317"/>
      <c r="K317"/>
      <c r="L317"/>
      <c r="M317"/>
      <c r="N317"/>
      <c r="O317"/>
      <c r="P317"/>
      <c r="Q317"/>
      <c r="R317"/>
      <c r="S317"/>
      <c r="T317"/>
      <c r="U317"/>
      <c r="V317"/>
      <c r="W317"/>
      <c r="X317"/>
      <c r="Y317"/>
      <c r="Z317"/>
      <c r="AA317"/>
      <c r="AB317"/>
      <c r="AC317"/>
      <c r="AD317"/>
      <c r="AE317"/>
      <c r="AF317"/>
      <c r="AG317"/>
      <c r="AH317"/>
      <c r="AI317"/>
      <c r="AJ317"/>
      <c r="AK317"/>
    </row>
    <row r="318" spans="1:37" ht="57" thickBot="1" x14ac:dyDescent="0.4">
      <c r="B318" s="14">
        <v>76</v>
      </c>
      <c r="C318" s="87"/>
      <c r="D318" s="101" t="s">
        <v>108</v>
      </c>
      <c r="E318" s="210" t="s">
        <v>40</v>
      </c>
      <c r="F318" s="115">
        <v>0.96</v>
      </c>
      <c r="G318" s="106"/>
      <c r="H318" s="102">
        <f>F318*G318</f>
        <v>0</v>
      </c>
      <c r="I318"/>
      <c r="J318"/>
      <c r="K318"/>
      <c r="L318"/>
      <c r="M318"/>
      <c r="N318"/>
      <c r="O318"/>
      <c r="P318"/>
      <c r="Q318"/>
      <c r="R318"/>
      <c r="S318"/>
      <c r="T318"/>
      <c r="U318"/>
      <c r="V318"/>
      <c r="W318"/>
      <c r="X318"/>
      <c r="Y318"/>
      <c r="Z318"/>
      <c r="AA318"/>
      <c r="AB318"/>
      <c r="AC318"/>
      <c r="AD318"/>
      <c r="AE318"/>
      <c r="AF318"/>
      <c r="AG318"/>
      <c r="AH318"/>
      <c r="AI318"/>
      <c r="AJ318"/>
      <c r="AK318"/>
    </row>
    <row r="319" spans="1:37" ht="19.5" thickBot="1" x14ac:dyDescent="0.4">
      <c r="B319" s="123"/>
      <c r="C319" s="96"/>
      <c r="D319" s="418" t="s">
        <v>348</v>
      </c>
      <c r="E319" s="418"/>
      <c r="F319" s="418"/>
      <c r="G319" s="419"/>
      <c r="H319" s="103">
        <f>SUM(H314:H318)</f>
        <v>0</v>
      </c>
      <c r="I319"/>
      <c r="J319"/>
      <c r="K319"/>
      <c r="L319"/>
      <c r="M319"/>
      <c r="N319"/>
      <c r="O319"/>
      <c r="P319"/>
      <c r="Q319"/>
      <c r="R319"/>
      <c r="S319"/>
      <c r="T319"/>
      <c r="U319"/>
      <c r="V319"/>
      <c r="W319"/>
      <c r="X319"/>
      <c r="Y319"/>
      <c r="Z319"/>
      <c r="AA319"/>
      <c r="AB319"/>
      <c r="AC319"/>
      <c r="AD319"/>
      <c r="AE319"/>
      <c r="AF319"/>
      <c r="AG319"/>
      <c r="AH319"/>
      <c r="AI319"/>
      <c r="AJ319"/>
      <c r="AK319"/>
    </row>
    <row r="320" spans="1:37" ht="18.75" x14ac:dyDescent="0.35">
      <c r="B320" s="211"/>
      <c r="C320" s="212"/>
      <c r="D320" s="146" t="s">
        <v>345</v>
      </c>
      <c r="E320" s="213"/>
      <c r="F320" s="109"/>
      <c r="G320" s="57"/>
      <c r="H320" s="147"/>
      <c r="I320" s="148"/>
      <c r="J320"/>
      <c r="K320"/>
      <c r="L320"/>
      <c r="M320"/>
      <c r="N320"/>
      <c r="O320"/>
      <c r="P320"/>
      <c r="Q320"/>
      <c r="R320"/>
      <c r="S320"/>
      <c r="T320"/>
      <c r="U320"/>
      <c r="V320"/>
      <c r="W320"/>
      <c r="X320"/>
      <c r="Y320"/>
      <c r="Z320"/>
      <c r="AA320"/>
      <c r="AB320"/>
      <c r="AC320"/>
      <c r="AD320"/>
      <c r="AE320"/>
      <c r="AF320"/>
      <c r="AG320"/>
      <c r="AH320"/>
      <c r="AI320"/>
      <c r="AJ320"/>
      <c r="AK320"/>
    </row>
    <row r="321" spans="2:37" ht="56.25" x14ac:dyDescent="0.35">
      <c r="B321" s="30">
        <v>77</v>
      </c>
      <c r="C321" s="90"/>
      <c r="D321" s="31" t="s">
        <v>97</v>
      </c>
      <c r="E321" s="198" t="s">
        <v>39</v>
      </c>
      <c r="F321" s="109">
        <v>27.33</v>
      </c>
      <c r="G321" s="105"/>
      <c r="H321" s="38">
        <f>F321*G321</f>
        <v>0</v>
      </c>
      <c r="I321"/>
      <c r="J321"/>
      <c r="K321"/>
      <c r="L321"/>
      <c r="M321"/>
      <c r="N321"/>
      <c r="O321"/>
      <c r="P321"/>
      <c r="Q321"/>
      <c r="R321"/>
      <c r="S321"/>
      <c r="T321"/>
      <c r="U321"/>
      <c r="V321"/>
      <c r="W321"/>
      <c r="X321"/>
      <c r="Y321"/>
      <c r="Z321"/>
      <c r="AA321"/>
      <c r="AB321"/>
      <c r="AC321"/>
      <c r="AD321"/>
      <c r="AE321"/>
      <c r="AF321"/>
      <c r="AG321"/>
      <c r="AH321"/>
      <c r="AI321"/>
      <c r="AJ321"/>
      <c r="AK321"/>
    </row>
    <row r="322" spans="2:37" ht="75.75" thickBot="1" x14ac:dyDescent="0.4">
      <c r="B322" s="81">
        <v>78</v>
      </c>
      <c r="C322" s="95"/>
      <c r="D322" s="101" t="s">
        <v>104</v>
      </c>
      <c r="E322" s="214" t="s">
        <v>39</v>
      </c>
      <c r="F322" s="112">
        <v>51</v>
      </c>
      <c r="G322" s="106"/>
      <c r="H322" s="41">
        <f>F322*G322</f>
        <v>0</v>
      </c>
      <c r="I322"/>
      <c r="J322"/>
      <c r="K322"/>
      <c r="L322"/>
      <c r="M322"/>
      <c r="N322"/>
      <c r="O322"/>
      <c r="P322"/>
      <c r="Q322"/>
      <c r="R322"/>
      <c r="S322"/>
      <c r="T322"/>
      <c r="U322"/>
      <c r="V322"/>
      <c r="W322"/>
      <c r="X322"/>
      <c r="Y322"/>
      <c r="Z322"/>
      <c r="AA322"/>
      <c r="AB322"/>
      <c r="AC322"/>
      <c r="AD322"/>
      <c r="AE322"/>
      <c r="AF322"/>
      <c r="AG322"/>
      <c r="AH322"/>
      <c r="AI322"/>
      <c r="AJ322"/>
      <c r="AK322"/>
    </row>
    <row r="323" spans="2:37" ht="19.5" thickBot="1" x14ac:dyDescent="0.4">
      <c r="B323" s="47"/>
      <c r="C323" s="96"/>
      <c r="D323" s="418" t="s">
        <v>346</v>
      </c>
      <c r="E323" s="418"/>
      <c r="F323" s="418"/>
      <c r="G323" s="420"/>
      <c r="H323" s="122">
        <f>SUM(H321:H322)</f>
        <v>0</v>
      </c>
      <c r="I323"/>
      <c r="J323"/>
      <c r="K323"/>
      <c r="L323"/>
      <c r="M323"/>
      <c r="N323"/>
      <c r="O323"/>
      <c r="P323"/>
      <c r="Q323"/>
      <c r="R323"/>
      <c r="S323"/>
      <c r="T323"/>
      <c r="U323"/>
      <c r="V323"/>
      <c r="W323"/>
      <c r="X323"/>
      <c r="Y323"/>
      <c r="Z323"/>
      <c r="AA323"/>
      <c r="AB323"/>
      <c r="AC323"/>
      <c r="AD323"/>
      <c r="AE323"/>
      <c r="AF323"/>
      <c r="AG323"/>
      <c r="AH323"/>
      <c r="AI323"/>
      <c r="AJ323"/>
      <c r="AK323"/>
    </row>
    <row r="324" spans="2:37" ht="24" customHeight="1" thickBot="1" x14ac:dyDescent="0.4">
      <c r="B324" s="424" t="s">
        <v>347</v>
      </c>
      <c r="C324" s="425"/>
      <c r="D324" s="425"/>
      <c r="E324" s="425"/>
      <c r="F324" s="425"/>
      <c r="G324" s="426"/>
      <c r="H324" s="58">
        <f>H319+H323</f>
        <v>0</v>
      </c>
      <c r="J324"/>
      <c r="K324"/>
      <c r="L324"/>
      <c r="M324"/>
      <c r="N324"/>
      <c r="O324"/>
      <c r="P324"/>
      <c r="Q324"/>
      <c r="R324"/>
      <c r="S324"/>
      <c r="T324"/>
      <c r="U324"/>
      <c r="V324"/>
      <c r="W324"/>
      <c r="X324"/>
      <c r="Y324"/>
      <c r="Z324"/>
      <c r="AA324"/>
      <c r="AB324"/>
      <c r="AC324"/>
      <c r="AD324"/>
      <c r="AE324"/>
      <c r="AF324"/>
      <c r="AG324"/>
      <c r="AH324"/>
      <c r="AI324"/>
      <c r="AJ324"/>
      <c r="AK324"/>
    </row>
    <row r="325" spans="2:37" ht="19.5" thickBot="1" x14ac:dyDescent="0.4">
      <c r="B325" s="60"/>
      <c r="E325" s="62"/>
      <c r="H325" s="42"/>
    </row>
    <row r="326" spans="2:37" ht="21.75" customHeight="1" thickBot="1" x14ac:dyDescent="0.4">
      <c r="B326" s="40"/>
      <c r="C326" s="97"/>
      <c r="D326" s="427" t="s">
        <v>349</v>
      </c>
      <c r="E326" s="427"/>
      <c r="F326" s="427"/>
      <c r="G326" s="427"/>
      <c r="H326" s="59"/>
    </row>
    <row r="327" spans="2:37" ht="18.75" x14ac:dyDescent="0.35">
      <c r="B327" s="13"/>
      <c r="C327" s="85"/>
      <c r="D327" s="26" t="s">
        <v>47</v>
      </c>
      <c r="E327" s="26"/>
      <c r="F327" s="118"/>
      <c r="G327" s="65"/>
      <c r="H327" s="64">
        <f>SUM(H187)</f>
        <v>0</v>
      </c>
    </row>
    <row r="328" spans="2:37" s="1" customFormat="1" ht="18.75" x14ac:dyDescent="0.25">
      <c r="B328" s="25"/>
      <c r="C328" s="98"/>
      <c r="D328" s="26" t="s">
        <v>48</v>
      </c>
      <c r="E328" s="27"/>
      <c r="F328" s="118"/>
      <c r="G328" s="65"/>
      <c r="H328" s="66">
        <f>SUM(H195)</f>
        <v>0</v>
      </c>
    </row>
    <row r="329" spans="2:37" s="1" customFormat="1" ht="18.75" x14ac:dyDescent="0.35">
      <c r="B329" s="5"/>
      <c r="C329" s="99"/>
      <c r="D329" s="27" t="s">
        <v>214</v>
      </c>
      <c r="E329" s="27"/>
      <c r="F329" s="119"/>
      <c r="G329" s="67"/>
      <c r="H329" s="64">
        <f>SUM(H203)</f>
        <v>0</v>
      </c>
    </row>
    <row r="330" spans="2:37" s="1" customFormat="1" ht="18.75" x14ac:dyDescent="0.25">
      <c r="B330" s="25"/>
      <c r="C330" s="98"/>
      <c r="D330" s="26" t="s">
        <v>213</v>
      </c>
      <c r="E330" s="27"/>
      <c r="F330" s="118"/>
      <c r="G330" s="65"/>
      <c r="H330" s="66">
        <f>H282</f>
        <v>0</v>
      </c>
    </row>
    <row r="331" spans="2:37" s="1" customFormat="1" ht="18.75" x14ac:dyDescent="0.35">
      <c r="B331" s="5"/>
      <c r="C331" s="99"/>
      <c r="D331" s="27" t="s">
        <v>338</v>
      </c>
      <c r="E331" s="27"/>
      <c r="F331" s="119"/>
      <c r="G331" s="67"/>
      <c r="H331" s="64">
        <f>H311</f>
        <v>0</v>
      </c>
    </row>
    <row r="332" spans="2:37" s="1" customFormat="1" ht="34.5" customHeight="1" thickBot="1" x14ac:dyDescent="0.3">
      <c r="B332" s="68"/>
      <c r="C332" s="100"/>
      <c r="D332" s="69" t="s">
        <v>339</v>
      </c>
      <c r="E332" s="69"/>
      <c r="F332" s="120"/>
      <c r="G332" s="70"/>
      <c r="H332" s="71">
        <f>SUM(H324)</f>
        <v>0</v>
      </c>
    </row>
    <row r="333" spans="2:37" s="1" customFormat="1" ht="19.5" thickBot="1" x14ac:dyDescent="0.4">
      <c r="B333" s="43"/>
      <c r="C333" s="96"/>
      <c r="D333" s="421" t="s">
        <v>98</v>
      </c>
      <c r="E333" s="422"/>
      <c r="F333" s="422" t="s">
        <v>99</v>
      </c>
      <c r="G333" s="423"/>
      <c r="H333" s="72">
        <f>SUM(H327:H332)</f>
        <v>0</v>
      </c>
    </row>
    <row r="334" spans="2:37" ht="19.5" thickBot="1" x14ac:dyDescent="0.3">
      <c r="D334" s="23" t="s">
        <v>50</v>
      </c>
      <c r="H334" s="73"/>
    </row>
    <row r="335" spans="2:37" s="1" customFormat="1" ht="18" customHeight="1" thickBot="1" x14ac:dyDescent="0.3">
      <c r="B335" s="435" t="s">
        <v>350</v>
      </c>
      <c r="C335" s="436"/>
      <c r="D335" s="436"/>
      <c r="E335" s="436"/>
      <c r="F335" s="436"/>
      <c r="G335" s="436"/>
      <c r="H335" s="437"/>
    </row>
    <row r="336" spans="2:37" s="3" customFormat="1" ht="18" customHeight="1" x14ac:dyDescent="0.25">
      <c r="B336" s="192"/>
      <c r="C336" s="193"/>
      <c r="D336" s="135" t="s">
        <v>36</v>
      </c>
      <c r="E336" s="194"/>
      <c r="F336" s="195"/>
      <c r="G336" s="196"/>
      <c r="H336" s="197"/>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spans="1:37" s="156" customFormat="1" ht="18" customHeight="1" x14ac:dyDescent="0.35">
      <c r="B337" s="37">
        <v>7</v>
      </c>
      <c r="C337" s="90" t="s">
        <v>66</v>
      </c>
      <c r="D337" s="31" t="s">
        <v>88</v>
      </c>
      <c r="E337" s="198" t="s">
        <v>37</v>
      </c>
      <c r="F337" s="109">
        <v>0.21</v>
      </c>
      <c r="G337" s="57"/>
      <c r="H337" s="38">
        <f>F337*G337</f>
        <v>0</v>
      </c>
      <c r="I337" s="155"/>
      <c r="J337" s="155"/>
      <c r="K337" s="155"/>
      <c r="L337" s="155"/>
      <c r="M337" s="155"/>
      <c r="N337" s="155"/>
      <c r="O337" s="155"/>
      <c r="P337" s="155"/>
      <c r="Q337" s="155"/>
      <c r="R337" s="155"/>
      <c r="S337" s="155"/>
      <c r="T337" s="155"/>
      <c r="U337" s="155"/>
      <c r="V337" s="155"/>
      <c r="W337" s="155"/>
      <c r="X337" s="155"/>
      <c r="Y337" s="155"/>
      <c r="Z337" s="155"/>
      <c r="AA337" s="155"/>
      <c r="AB337" s="155"/>
      <c r="AC337" s="155"/>
      <c r="AD337" s="155"/>
      <c r="AE337" s="155"/>
      <c r="AF337" s="155"/>
      <c r="AG337" s="155"/>
      <c r="AH337" s="155"/>
      <c r="AI337" s="155"/>
      <c r="AJ337" s="155"/>
      <c r="AK337" s="155"/>
    </row>
    <row r="338" spans="1:37" s="8" customFormat="1" ht="18" customHeight="1" thickBot="1" x14ac:dyDescent="0.4">
      <c r="A338" s="7"/>
      <c r="B338" s="28">
        <v>8</v>
      </c>
      <c r="C338" s="249" t="s">
        <v>119</v>
      </c>
      <c r="D338" s="4" t="s">
        <v>120</v>
      </c>
      <c r="E338" s="199" t="s">
        <v>38</v>
      </c>
      <c r="F338" s="255">
        <v>210</v>
      </c>
      <c r="G338" s="250"/>
      <c r="H338" s="20">
        <f>F338*G338</f>
        <v>0</v>
      </c>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row>
    <row r="339" spans="1:37" s="3" customFormat="1" ht="19.899999999999999" customHeight="1" thickBot="1" x14ac:dyDescent="0.4">
      <c r="B339" s="415" t="s">
        <v>42</v>
      </c>
      <c r="C339" s="416"/>
      <c r="D339" s="416"/>
      <c r="E339" s="416"/>
      <c r="F339" s="416"/>
      <c r="G339" s="417"/>
      <c r="H339" s="58">
        <f>SUM(H337:H338)</f>
        <v>0</v>
      </c>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spans="1:37" s="3" customFormat="1" ht="16.149999999999999" customHeight="1" x14ac:dyDescent="0.35">
      <c r="B340" s="141"/>
      <c r="C340" s="140"/>
      <c r="D340" s="139" t="s">
        <v>93</v>
      </c>
      <c r="E340" s="157"/>
      <c r="F340" s="136"/>
      <c r="G340" s="138"/>
      <c r="H340" s="137"/>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spans="1:37" s="156" customFormat="1" ht="77.45" customHeight="1" x14ac:dyDescent="0.35">
      <c r="B341" s="261">
        <v>9</v>
      </c>
      <c r="C341" s="92" t="s">
        <v>67</v>
      </c>
      <c r="D341" s="4" t="s">
        <v>122</v>
      </c>
      <c r="E341" s="199" t="s">
        <v>40</v>
      </c>
      <c r="F341" s="110">
        <v>202</v>
      </c>
      <c r="G341" s="56"/>
      <c r="H341" s="20">
        <f t="shared" ref="H341:H346" si="28">F341*G341</f>
        <v>0</v>
      </c>
      <c r="I341" s="155"/>
      <c r="J341" s="155"/>
      <c r="K341" s="155"/>
      <c r="L341" s="155"/>
      <c r="M341" s="155"/>
      <c r="N341" s="155"/>
      <c r="O341" s="155"/>
      <c r="P341" s="155"/>
      <c r="Q341" s="155"/>
      <c r="R341" s="155"/>
      <c r="S341" s="155"/>
      <c r="T341" s="155"/>
      <c r="U341" s="155"/>
      <c r="V341" s="155"/>
      <c r="W341" s="155"/>
      <c r="X341" s="155"/>
      <c r="Y341" s="155"/>
      <c r="Z341" s="155"/>
      <c r="AA341" s="155"/>
      <c r="AB341" s="155"/>
      <c r="AC341" s="155"/>
      <c r="AD341" s="155"/>
      <c r="AE341" s="155"/>
      <c r="AF341" s="155"/>
      <c r="AG341" s="155"/>
      <c r="AH341" s="155"/>
      <c r="AI341" s="155"/>
      <c r="AJ341" s="155"/>
      <c r="AK341" s="155"/>
    </row>
    <row r="342" spans="1:37" s="156" customFormat="1" ht="77.45" customHeight="1" x14ac:dyDescent="0.35">
      <c r="B342" s="28">
        <v>10</v>
      </c>
      <c r="C342" s="92" t="s">
        <v>67</v>
      </c>
      <c r="D342" s="4" t="s">
        <v>228</v>
      </c>
      <c r="E342" s="199" t="s">
        <v>40</v>
      </c>
      <c r="F342" s="110">
        <v>403</v>
      </c>
      <c r="G342" s="56"/>
      <c r="H342" s="20">
        <f t="shared" si="28"/>
        <v>0</v>
      </c>
      <c r="I342" s="155"/>
      <c r="J342" s="155"/>
      <c r="K342" s="155"/>
      <c r="L342" s="155"/>
      <c r="M342" s="155"/>
      <c r="N342" s="155"/>
      <c r="O342" s="155"/>
      <c r="P342" s="155"/>
      <c r="Q342" s="155"/>
      <c r="R342" s="155"/>
      <c r="S342" s="155"/>
      <c r="T342" s="155"/>
      <c r="U342" s="155"/>
      <c r="V342" s="155"/>
      <c r="W342" s="155"/>
      <c r="X342" s="155"/>
      <c r="Y342" s="155"/>
      <c r="Z342" s="155"/>
      <c r="AA342" s="155"/>
      <c r="AB342" s="155"/>
      <c r="AC342" s="155"/>
      <c r="AD342" s="155"/>
      <c r="AE342" s="155"/>
      <c r="AF342" s="155"/>
      <c r="AG342" s="155"/>
      <c r="AH342" s="155"/>
      <c r="AI342" s="155"/>
      <c r="AJ342" s="155"/>
      <c r="AK342" s="155"/>
    </row>
    <row r="343" spans="1:37" s="156" customFormat="1" ht="37.5" x14ac:dyDescent="0.35">
      <c r="B343" s="261">
        <v>11</v>
      </c>
      <c r="C343" s="90" t="s">
        <v>229</v>
      </c>
      <c r="D343" s="4" t="s">
        <v>230</v>
      </c>
      <c r="E343" s="199" t="s">
        <v>40</v>
      </c>
      <c r="F343" s="269">
        <v>124</v>
      </c>
      <c r="G343" s="56"/>
      <c r="H343" s="20">
        <f t="shared" si="28"/>
        <v>0</v>
      </c>
      <c r="I343" s="155"/>
      <c r="J343" s="155"/>
      <c r="K343" s="155"/>
      <c r="L343" s="155"/>
      <c r="M343" s="155"/>
      <c r="N343" s="155"/>
      <c r="O343" s="155"/>
      <c r="P343" s="155"/>
      <c r="Q343" s="155"/>
      <c r="R343" s="155"/>
      <c r="S343" s="155"/>
      <c r="T343" s="155"/>
      <c r="U343" s="155"/>
      <c r="V343" s="155"/>
      <c r="W343" s="155"/>
      <c r="X343" s="155"/>
      <c r="Y343" s="155"/>
      <c r="Z343" s="155"/>
      <c r="AA343" s="155"/>
      <c r="AB343" s="155"/>
      <c r="AC343" s="155"/>
      <c r="AD343" s="155"/>
      <c r="AE343" s="155"/>
      <c r="AF343" s="155"/>
      <c r="AG343" s="155"/>
      <c r="AH343" s="155"/>
      <c r="AI343" s="155"/>
      <c r="AJ343" s="155"/>
      <c r="AK343" s="155"/>
    </row>
    <row r="344" spans="1:37" s="156" customFormat="1" ht="18.75" x14ac:dyDescent="0.35">
      <c r="B344" s="28">
        <v>12</v>
      </c>
      <c r="C344" s="90" t="s">
        <v>68</v>
      </c>
      <c r="D344" s="4" t="s">
        <v>78</v>
      </c>
      <c r="E344" s="199" t="s">
        <v>39</v>
      </c>
      <c r="F344" s="110">
        <v>1992</v>
      </c>
      <c r="G344" s="56"/>
      <c r="H344" s="42">
        <f t="shared" si="28"/>
        <v>0</v>
      </c>
      <c r="I344" s="155"/>
      <c r="J344" s="155"/>
      <c r="K344" s="155"/>
      <c r="L344" s="155"/>
      <c r="M344" s="155"/>
      <c r="N344" s="155"/>
      <c r="O344" s="155"/>
      <c r="P344" s="155"/>
      <c r="Q344" s="155"/>
      <c r="R344" s="155"/>
      <c r="S344" s="155"/>
      <c r="T344" s="155"/>
      <c r="U344" s="155"/>
      <c r="V344" s="155"/>
      <c r="W344" s="155"/>
      <c r="X344" s="155"/>
      <c r="Y344" s="155"/>
      <c r="Z344" s="155"/>
      <c r="AA344" s="155"/>
      <c r="AB344" s="155"/>
      <c r="AC344" s="155"/>
      <c r="AD344" s="155"/>
      <c r="AE344" s="155"/>
      <c r="AF344" s="155"/>
      <c r="AG344" s="155"/>
      <c r="AH344" s="155"/>
      <c r="AI344" s="155"/>
      <c r="AJ344" s="155"/>
      <c r="AK344" s="155"/>
    </row>
    <row r="345" spans="1:37" s="156" customFormat="1" ht="48.75" customHeight="1" x14ac:dyDescent="0.35">
      <c r="B345" s="28">
        <v>13</v>
      </c>
      <c r="C345" s="90" t="s">
        <v>232</v>
      </c>
      <c r="D345" s="4" t="s">
        <v>233</v>
      </c>
      <c r="E345" s="199" t="s">
        <v>39</v>
      </c>
      <c r="F345" s="110">
        <v>204</v>
      </c>
      <c r="G345" s="270"/>
      <c r="H345" s="20">
        <f t="shared" si="28"/>
        <v>0</v>
      </c>
      <c r="I345" s="155"/>
      <c r="J345" s="155"/>
      <c r="K345" s="155"/>
      <c r="L345" s="155"/>
      <c r="M345" s="155"/>
      <c r="N345" s="155"/>
      <c r="O345" s="155"/>
      <c r="P345" s="155"/>
      <c r="Q345" s="155"/>
      <c r="R345" s="155"/>
      <c r="S345" s="155"/>
      <c r="T345" s="155"/>
      <c r="U345" s="155"/>
      <c r="V345" s="155"/>
      <c r="W345" s="155"/>
      <c r="X345" s="155"/>
      <c r="Y345" s="155"/>
      <c r="Z345" s="155"/>
      <c r="AA345" s="155"/>
      <c r="AB345" s="155"/>
      <c r="AC345" s="155"/>
      <c r="AD345" s="155"/>
      <c r="AE345" s="155"/>
      <c r="AF345" s="155"/>
      <c r="AG345" s="155"/>
      <c r="AH345" s="155"/>
      <c r="AI345" s="155"/>
      <c r="AJ345" s="155"/>
      <c r="AK345" s="155"/>
    </row>
    <row r="346" spans="1:37" s="156" customFormat="1" ht="38.25" thickBot="1" x14ac:dyDescent="0.4">
      <c r="B346" s="261">
        <v>14</v>
      </c>
      <c r="C346" s="90"/>
      <c r="D346" s="4" t="s">
        <v>231</v>
      </c>
      <c r="E346" s="268" t="s">
        <v>39</v>
      </c>
      <c r="F346" s="269">
        <v>85</v>
      </c>
      <c r="G346" s="56"/>
      <c r="H346" s="20">
        <f t="shared" si="28"/>
        <v>0</v>
      </c>
      <c r="I346" s="155"/>
      <c r="J346" s="155"/>
      <c r="K346" s="155"/>
      <c r="L346" s="155"/>
      <c r="M346" s="155"/>
      <c r="N346" s="155"/>
      <c r="O346" s="155"/>
      <c r="P346" s="155"/>
      <c r="Q346" s="155"/>
      <c r="R346" s="155"/>
      <c r="S346" s="155"/>
      <c r="T346" s="155"/>
      <c r="U346" s="155"/>
      <c r="V346" s="155"/>
      <c r="W346" s="155"/>
      <c r="X346" s="155"/>
      <c r="Y346" s="155"/>
      <c r="Z346" s="155"/>
      <c r="AA346" s="155"/>
      <c r="AB346" s="155"/>
      <c r="AC346" s="155"/>
      <c r="AD346" s="155"/>
      <c r="AE346" s="155"/>
      <c r="AF346" s="155"/>
      <c r="AG346" s="155"/>
      <c r="AH346" s="155"/>
      <c r="AI346" s="155"/>
      <c r="AJ346" s="155"/>
      <c r="AK346" s="155"/>
    </row>
    <row r="347" spans="1:37" s="3" customFormat="1" ht="19.5" customHeight="1" thickBot="1" x14ac:dyDescent="0.4">
      <c r="B347" s="415" t="s">
        <v>43</v>
      </c>
      <c r="C347" s="416"/>
      <c r="D347" s="416"/>
      <c r="E347" s="416"/>
      <c r="F347" s="416"/>
      <c r="G347" s="417"/>
      <c r="H347" s="58">
        <f>SUM(H341:H346)</f>
        <v>0</v>
      </c>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spans="1:37" s="3" customFormat="1" ht="21.75" customHeight="1" x14ac:dyDescent="0.35">
      <c r="B348" s="164"/>
      <c r="C348" s="165"/>
      <c r="D348" s="135" t="s">
        <v>44</v>
      </c>
      <c r="E348" s="142"/>
      <c r="F348" s="166"/>
      <c r="G348" s="167"/>
      <c r="H348" s="137"/>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spans="1:37" s="156" customFormat="1" ht="72" customHeight="1" x14ac:dyDescent="0.35">
      <c r="B349" s="37">
        <v>15</v>
      </c>
      <c r="C349" s="90" t="s">
        <v>69</v>
      </c>
      <c r="D349" s="31" t="s">
        <v>94</v>
      </c>
      <c r="E349" s="198" t="s">
        <v>40</v>
      </c>
      <c r="F349" s="109">
        <v>560</v>
      </c>
      <c r="G349" s="57"/>
      <c r="H349" s="42">
        <f t="shared" ref="H349:H354" si="29">F349*G349</f>
        <v>0</v>
      </c>
      <c r="I349" s="155"/>
      <c r="J349" s="155"/>
      <c r="K349" s="155"/>
      <c r="L349" s="155"/>
      <c r="M349" s="155"/>
      <c r="N349" s="155"/>
      <c r="O349" s="155"/>
      <c r="P349" s="155"/>
      <c r="Q349" s="155"/>
      <c r="R349" s="155"/>
      <c r="S349" s="155"/>
      <c r="T349" s="155"/>
      <c r="U349" s="155"/>
      <c r="V349" s="155"/>
      <c r="W349" s="155"/>
      <c r="X349" s="155"/>
      <c r="Y349" s="155"/>
      <c r="Z349" s="155"/>
      <c r="AA349" s="155"/>
      <c r="AB349" s="155"/>
      <c r="AC349" s="155"/>
      <c r="AD349" s="155"/>
      <c r="AE349" s="155"/>
      <c r="AF349" s="155"/>
      <c r="AG349" s="155"/>
      <c r="AH349" s="155"/>
      <c r="AI349" s="155"/>
      <c r="AJ349" s="155"/>
      <c r="AK349" s="155"/>
    </row>
    <row r="350" spans="1:37" s="160" customFormat="1" ht="56.25" x14ac:dyDescent="0.35">
      <c r="A350" s="168"/>
      <c r="B350" s="278">
        <v>16</v>
      </c>
      <c r="C350" s="279" t="s">
        <v>149</v>
      </c>
      <c r="D350" s="99" t="s">
        <v>150</v>
      </c>
      <c r="E350" s="280" t="s">
        <v>39</v>
      </c>
      <c r="F350" s="281">
        <v>1157</v>
      </c>
      <c r="G350" s="275"/>
      <c r="H350" s="482">
        <f t="shared" si="29"/>
        <v>0</v>
      </c>
    </row>
    <row r="351" spans="1:37" s="156" customFormat="1" ht="39.75" customHeight="1" x14ac:dyDescent="0.35">
      <c r="B351" s="271">
        <v>17</v>
      </c>
      <c r="C351" s="92" t="s">
        <v>82</v>
      </c>
      <c r="D351" s="4" t="s">
        <v>234</v>
      </c>
      <c r="E351" s="199" t="s">
        <v>39</v>
      </c>
      <c r="F351" s="110">
        <v>1157</v>
      </c>
      <c r="G351" s="56"/>
      <c r="H351" s="20">
        <f t="shared" si="29"/>
        <v>0</v>
      </c>
      <c r="I351" s="155"/>
      <c r="J351" s="155"/>
      <c r="K351" s="155"/>
      <c r="L351" s="155"/>
      <c r="M351" s="155"/>
      <c r="N351" s="155"/>
      <c r="O351" s="155"/>
      <c r="P351" s="155"/>
      <c r="Q351" s="155"/>
      <c r="R351" s="155"/>
      <c r="S351" s="155"/>
      <c r="T351" s="155"/>
      <c r="U351" s="155"/>
      <c r="V351" s="155"/>
      <c r="W351" s="155"/>
      <c r="X351" s="155"/>
      <c r="Y351" s="155"/>
      <c r="Z351" s="155"/>
      <c r="AA351" s="155"/>
      <c r="AB351" s="155"/>
      <c r="AC351" s="155"/>
      <c r="AD351" s="155"/>
      <c r="AE351" s="155"/>
      <c r="AF351" s="155"/>
      <c r="AG351" s="155"/>
      <c r="AH351" s="155"/>
      <c r="AI351" s="155"/>
      <c r="AJ351" s="155"/>
      <c r="AK351" s="155"/>
    </row>
    <row r="352" spans="1:37" s="160" customFormat="1" ht="49.15" customHeight="1" x14ac:dyDescent="0.35">
      <c r="B352" s="37">
        <v>18</v>
      </c>
      <c r="C352" s="92" t="s">
        <v>84</v>
      </c>
      <c r="D352" s="4" t="s">
        <v>95</v>
      </c>
      <c r="E352" s="199" t="s">
        <v>38</v>
      </c>
      <c r="F352" s="274">
        <v>420</v>
      </c>
      <c r="G352" s="276"/>
      <c r="H352" s="20">
        <f t="shared" si="29"/>
        <v>0</v>
      </c>
    </row>
    <row r="353" spans="1:37" s="160" customFormat="1" ht="49.15" customHeight="1" x14ac:dyDescent="0.35">
      <c r="B353" s="271">
        <v>19</v>
      </c>
      <c r="C353" s="92" t="s">
        <v>84</v>
      </c>
      <c r="D353" s="4" t="s">
        <v>235</v>
      </c>
      <c r="E353" s="199" t="s">
        <v>38</v>
      </c>
      <c r="F353" s="274">
        <v>414</v>
      </c>
      <c r="G353" s="276"/>
      <c r="H353" s="20">
        <f t="shared" si="29"/>
        <v>0</v>
      </c>
    </row>
    <row r="354" spans="1:37" s="155" customFormat="1" ht="61.5" customHeight="1" thickBot="1" x14ac:dyDescent="0.4">
      <c r="B354" s="28">
        <v>20</v>
      </c>
      <c r="C354" s="92" t="s">
        <v>81</v>
      </c>
      <c r="D354" s="4" t="s">
        <v>96</v>
      </c>
      <c r="E354" s="199" t="s">
        <v>39</v>
      </c>
      <c r="F354" s="274">
        <v>622</v>
      </c>
      <c r="G354" s="276"/>
      <c r="H354" s="20">
        <f t="shared" si="29"/>
        <v>0</v>
      </c>
    </row>
    <row r="355" spans="1:37" s="3" customFormat="1" ht="21.75" customHeight="1" thickBot="1" x14ac:dyDescent="0.4">
      <c r="B355" s="415" t="s">
        <v>45</v>
      </c>
      <c r="C355" s="416"/>
      <c r="D355" s="416"/>
      <c r="E355" s="416"/>
      <c r="F355" s="416"/>
      <c r="G355" s="417"/>
      <c r="H355" s="33">
        <f>SUM(H349:H354)</f>
        <v>0</v>
      </c>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spans="1:37" s="3" customFormat="1" ht="21.75" customHeight="1" x14ac:dyDescent="0.35">
      <c r="B356" s="164"/>
      <c r="C356" s="165"/>
      <c r="D356" s="135" t="s">
        <v>153</v>
      </c>
      <c r="E356" s="142"/>
      <c r="F356" s="166"/>
      <c r="G356" s="167"/>
      <c r="H356" s="137"/>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spans="1:37" s="172" customFormat="1" ht="19.5" customHeight="1" x14ac:dyDescent="0.25">
      <c r="B357" s="338"/>
      <c r="C357" s="217"/>
      <c r="D357" s="176" t="s">
        <v>202</v>
      </c>
      <c r="E357" s="286"/>
      <c r="F357" s="287"/>
      <c r="G357" s="288"/>
      <c r="H357" s="348"/>
    </row>
    <row r="358" spans="1:37" s="156" customFormat="1" ht="18.75" x14ac:dyDescent="0.35">
      <c r="B358" s="37">
        <v>21</v>
      </c>
      <c r="C358" s="90"/>
      <c r="D358" s="4" t="s">
        <v>243</v>
      </c>
      <c r="E358" s="198" t="s">
        <v>38</v>
      </c>
      <c r="F358" s="109">
        <v>241.89</v>
      </c>
      <c r="G358" s="57"/>
      <c r="H358" s="42">
        <f t="shared" ref="H358" si="30">F358*G358</f>
        <v>0</v>
      </c>
      <c r="I358" s="155"/>
      <c r="J358" s="155"/>
      <c r="K358" s="155"/>
      <c r="L358" s="155"/>
      <c r="M358" s="155"/>
      <c r="N358" s="155"/>
      <c r="O358" s="155"/>
      <c r="P358" s="155"/>
      <c r="Q358" s="155"/>
      <c r="R358" s="155"/>
      <c r="S358" s="155"/>
      <c r="T358" s="155"/>
      <c r="U358" s="155"/>
      <c r="V358" s="155"/>
      <c r="W358" s="155"/>
      <c r="X358" s="155"/>
      <c r="Y358" s="155"/>
      <c r="Z358" s="155"/>
      <c r="AA358" s="155"/>
      <c r="AB358" s="155"/>
      <c r="AC358" s="155"/>
      <c r="AD358" s="155"/>
      <c r="AE358" s="155"/>
      <c r="AF358" s="155"/>
      <c r="AG358" s="155"/>
      <c r="AH358" s="155"/>
      <c r="AI358" s="155"/>
      <c r="AJ358" s="155"/>
      <c r="AK358" s="155"/>
    </row>
    <row r="359" spans="1:37" s="160" customFormat="1" ht="37.5" x14ac:dyDescent="0.35">
      <c r="A359" s="168"/>
      <c r="B359" s="278">
        <v>22</v>
      </c>
      <c r="C359" s="279"/>
      <c r="D359" s="4" t="s">
        <v>236</v>
      </c>
      <c r="E359" s="199" t="s">
        <v>40</v>
      </c>
      <c r="F359" s="274">
        <v>5</v>
      </c>
      <c r="G359" s="276"/>
      <c r="H359" s="20">
        <f>F359*G359</f>
        <v>0</v>
      </c>
    </row>
    <row r="360" spans="1:37" s="156" customFormat="1" ht="51.75" customHeight="1" x14ac:dyDescent="0.35">
      <c r="B360" s="271">
        <v>23</v>
      </c>
      <c r="C360" s="92"/>
      <c r="D360" s="4" t="s">
        <v>246</v>
      </c>
      <c r="E360" s="199"/>
      <c r="F360" s="274"/>
      <c r="G360" s="276"/>
      <c r="H360" s="20"/>
      <c r="I360" s="155"/>
      <c r="J360" s="155"/>
      <c r="K360" s="155"/>
      <c r="L360" s="155"/>
      <c r="M360" s="155"/>
      <c r="N360" s="155"/>
      <c r="O360" s="155"/>
      <c r="P360" s="155"/>
      <c r="Q360" s="155"/>
      <c r="R360" s="155"/>
      <c r="S360" s="155"/>
      <c r="T360" s="155"/>
      <c r="U360" s="155"/>
      <c r="V360" s="155"/>
      <c r="W360" s="155"/>
      <c r="X360" s="155"/>
      <c r="Y360" s="155"/>
      <c r="Z360" s="155"/>
      <c r="AA360" s="155"/>
      <c r="AB360" s="155"/>
      <c r="AC360" s="155"/>
      <c r="AD360" s="155"/>
      <c r="AE360" s="155"/>
      <c r="AF360" s="155"/>
      <c r="AG360" s="155"/>
      <c r="AH360" s="155"/>
      <c r="AI360" s="155"/>
      <c r="AJ360" s="155"/>
      <c r="AK360" s="155"/>
    </row>
    <row r="361" spans="1:37" s="160" customFormat="1" ht="18.75" x14ac:dyDescent="0.35">
      <c r="B361" s="37">
        <v>23.1</v>
      </c>
      <c r="C361" s="92"/>
      <c r="D361" s="4" t="s">
        <v>237</v>
      </c>
      <c r="E361" s="199" t="s">
        <v>40</v>
      </c>
      <c r="F361" s="274">
        <v>260.86</v>
      </c>
      <c r="G361" s="276"/>
      <c r="H361" s="20">
        <f t="shared" ref="H361:H362" si="31">F361*G361</f>
        <v>0</v>
      </c>
    </row>
    <row r="362" spans="1:37" s="160" customFormat="1" ht="18.75" x14ac:dyDescent="0.35">
      <c r="B362" s="271">
        <v>23.2</v>
      </c>
      <c r="C362" s="92"/>
      <c r="D362" s="4" t="s">
        <v>238</v>
      </c>
      <c r="E362" s="199" t="s">
        <v>40</v>
      </c>
      <c r="F362" s="274">
        <v>52.17</v>
      </c>
      <c r="G362" s="276"/>
      <c r="H362" s="20">
        <f t="shared" si="31"/>
        <v>0</v>
      </c>
    </row>
    <row r="363" spans="1:37" s="155" customFormat="1" ht="61.5" customHeight="1" x14ac:dyDescent="0.35">
      <c r="B363" s="28">
        <v>24</v>
      </c>
      <c r="C363" s="92"/>
      <c r="D363" s="4" t="s">
        <v>239</v>
      </c>
      <c r="E363" s="199" t="s">
        <v>244</v>
      </c>
      <c r="F363" s="274">
        <v>5</v>
      </c>
      <c r="G363" s="276"/>
      <c r="H363" s="20">
        <f>F363*G363</f>
        <v>0</v>
      </c>
    </row>
    <row r="364" spans="1:37" s="160" customFormat="1" ht="49.15" customHeight="1" x14ac:dyDescent="0.35">
      <c r="B364" s="37">
        <v>25</v>
      </c>
      <c r="C364" s="92"/>
      <c r="D364" s="4" t="s">
        <v>240</v>
      </c>
      <c r="E364" s="199" t="s">
        <v>39</v>
      </c>
      <c r="F364" s="274">
        <v>263.33999999999997</v>
      </c>
      <c r="G364" s="276"/>
      <c r="H364" s="20">
        <f t="shared" ref="H364:H366" si="32">F364*G364</f>
        <v>0</v>
      </c>
    </row>
    <row r="365" spans="1:37" s="160" customFormat="1" ht="56.25" customHeight="1" x14ac:dyDescent="0.35">
      <c r="B365" s="271">
        <v>26</v>
      </c>
      <c r="C365" s="92"/>
      <c r="D365" s="4" t="s">
        <v>241</v>
      </c>
      <c r="E365" s="199" t="s">
        <v>40</v>
      </c>
      <c r="F365" s="274">
        <v>26.34</v>
      </c>
      <c r="G365" s="276"/>
      <c r="H365" s="20">
        <f t="shared" si="32"/>
        <v>0</v>
      </c>
    </row>
    <row r="366" spans="1:37" s="160" customFormat="1" ht="54" customHeight="1" x14ac:dyDescent="0.35">
      <c r="B366" s="271">
        <v>27</v>
      </c>
      <c r="C366" s="92"/>
      <c r="D366" s="4" t="s">
        <v>247</v>
      </c>
      <c r="E366" s="199" t="s">
        <v>40</v>
      </c>
      <c r="F366" s="274">
        <v>152.26</v>
      </c>
      <c r="G366" s="276"/>
      <c r="H366" s="20">
        <f t="shared" si="32"/>
        <v>0</v>
      </c>
    </row>
    <row r="367" spans="1:37" s="160" customFormat="1" ht="49.15" customHeight="1" x14ac:dyDescent="0.35">
      <c r="B367" s="271">
        <v>28</v>
      </c>
      <c r="C367" s="92"/>
      <c r="D367" s="4" t="s">
        <v>242</v>
      </c>
      <c r="E367" s="199" t="s">
        <v>38</v>
      </c>
      <c r="F367" s="274">
        <v>241.89</v>
      </c>
      <c r="G367" s="276"/>
      <c r="H367" s="20">
        <f>F367*G367</f>
        <v>0</v>
      </c>
    </row>
    <row r="368" spans="1:37" s="160" customFormat="1" ht="55.5" customHeight="1" x14ac:dyDescent="0.35">
      <c r="B368" s="271">
        <v>29</v>
      </c>
      <c r="C368" s="92"/>
      <c r="D368" s="4" t="s">
        <v>248</v>
      </c>
      <c r="E368" s="199" t="s">
        <v>40</v>
      </c>
      <c r="F368" s="274">
        <v>56.73</v>
      </c>
      <c r="G368" s="276"/>
      <c r="H368" s="20">
        <f>F368*G368</f>
        <v>0</v>
      </c>
    </row>
    <row r="369" spans="1:37" s="160" customFormat="1" ht="54.75" customHeight="1" x14ac:dyDescent="0.35">
      <c r="B369" s="271">
        <v>30</v>
      </c>
      <c r="C369" s="92"/>
      <c r="D369" s="4" t="s">
        <v>249</v>
      </c>
      <c r="E369" s="199" t="s">
        <v>40</v>
      </c>
      <c r="F369" s="274">
        <v>79.010000000000005</v>
      </c>
      <c r="G369" s="276"/>
      <c r="H369" s="20">
        <f t="shared" ref="H369:H370" si="33">F369*G369</f>
        <v>0</v>
      </c>
    </row>
    <row r="370" spans="1:37" s="160" customFormat="1" ht="60" customHeight="1" thickBot="1" x14ac:dyDescent="0.4">
      <c r="B370" s="271">
        <v>31</v>
      </c>
      <c r="C370" s="92"/>
      <c r="D370" s="4" t="s">
        <v>250</v>
      </c>
      <c r="E370" s="199" t="s">
        <v>40</v>
      </c>
      <c r="F370" s="274">
        <v>269.33999999999997</v>
      </c>
      <c r="G370" s="276"/>
      <c r="H370" s="20">
        <f t="shared" si="33"/>
        <v>0</v>
      </c>
    </row>
    <row r="371" spans="1:37" s="3" customFormat="1" ht="17.25" customHeight="1" thickBot="1" x14ac:dyDescent="0.35">
      <c r="B371" s="445" t="s">
        <v>245</v>
      </c>
      <c r="C371" s="430"/>
      <c r="D371" s="430"/>
      <c r="E371" s="430"/>
      <c r="F371" s="430"/>
      <c r="G371" s="431"/>
      <c r="H371" s="33">
        <f>SUM(H358:H370)</f>
        <v>0</v>
      </c>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row>
    <row r="372" spans="1:37" s="172" customFormat="1" ht="19.5" customHeight="1" x14ac:dyDescent="0.25">
      <c r="B372" s="339"/>
      <c r="C372" s="217"/>
      <c r="D372" s="176" t="s">
        <v>251</v>
      </c>
      <c r="E372" s="286"/>
      <c r="F372" s="287"/>
      <c r="G372" s="288"/>
      <c r="H372" s="363"/>
      <c r="I372" s="230"/>
    </row>
    <row r="373" spans="1:37" s="156" customFormat="1" ht="93.75" x14ac:dyDescent="0.35">
      <c r="B373" s="37">
        <v>32</v>
      </c>
      <c r="C373" s="90"/>
      <c r="D373" s="4" t="s">
        <v>252</v>
      </c>
      <c r="E373" s="198"/>
      <c r="F373" s="109"/>
      <c r="G373" s="57"/>
      <c r="H373" s="42"/>
      <c r="I373" s="155"/>
      <c r="J373" s="155"/>
      <c r="K373" s="155"/>
      <c r="L373" s="155"/>
      <c r="M373" s="155"/>
      <c r="N373" s="155"/>
      <c r="O373" s="155"/>
      <c r="P373" s="155"/>
      <c r="Q373" s="155"/>
      <c r="R373" s="155"/>
      <c r="S373" s="155"/>
      <c r="T373" s="155"/>
      <c r="U373" s="155"/>
      <c r="V373" s="155"/>
      <c r="W373" s="155"/>
      <c r="X373" s="155"/>
      <c r="Y373" s="155"/>
      <c r="Z373" s="155"/>
      <c r="AA373" s="155"/>
      <c r="AB373" s="155"/>
      <c r="AC373" s="155"/>
      <c r="AD373" s="155"/>
      <c r="AE373" s="155"/>
      <c r="AF373" s="155"/>
      <c r="AG373" s="155"/>
      <c r="AH373" s="155"/>
      <c r="AI373" s="155"/>
      <c r="AJ373" s="155"/>
      <c r="AK373" s="155"/>
    </row>
    <row r="374" spans="1:37" s="160" customFormat="1" ht="18.75" x14ac:dyDescent="0.35">
      <c r="A374" s="168"/>
      <c r="B374" s="278">
        <v>32.1</v>
      </c>
      <c r="C374" s="279"/>
      <c r="D374" s="4" t="s">
        <v>253</v>
      </c>
      <c r="E374" s="199" t="s">
        <v>38</v>
      </c>
      <c r="F374" s="274">
        <v>19.760000000000002</v>
      </c>
      <c r="G374" s="276"/>
      <c r="H374" s="20">
        <f t="shared" ref="H374:H379" si="34">F374*G374</f>
        <v>0</v>
      </c>
    </row>
    <row r="375" spans="1:37" s="156" customFormat="1" ht="51.75" customHeight="1" x14ac:dyDescent="0.35">
      <c r="B375" s="271">
        <v>32.200000000000003</v>
      </c>
      <c r="C375" s="92"/>
      <c r="D375" s="4" t="s">
        <v>254</v>
      </c>
      <c r="E375" s="199" t="s">
        <v>38</v>
      </c>
      <c r="F375" s="274">
        <v>30</v>
      </c>
      <c r="G375" s="276"/>
      <c r="H375" s="20">
        <f t="shared" si="34"/>
        <v>0</v>
      </c>
      <c r="I375" s="155"/>
      <c r="J375" s="155"/>
      <c r="K375" s="155"/>
      <c r="L375" s="155"/>
      <c r="M375" s="155"/>
      <c r="N375" s="155"/>
      <c r="O375" s="155"/>
      <c r="P375" s="155"/>
      <c r="Q375" s="155"/>
      <c r="R375" s="155"/>
      <c r="S375" s="155"/>
      <c r="T375" s="155"/>
      <c r="U375" s="155"/>
      <c r="V375" s="155"/>
      <c r="W375" s="155"/>
      <c r="X375" s="155"/>
      <c r="Y375" s="155"/>
      <c r="Z375" s="155"/>
      <c r="AA375" s="155"/>
      <c r="AB375" s="155"/>
      <c r="AC375" s="155"/>
      <c r="AD375" s="155"/>
      <c r="AE375" s="155"/>
      <c r="AF375" s="155"/>
      <c r="AG375" s="155"/>
      <c r="AH375" s="155"/>
      <c r="AI375" s="155"/>
      <c r="AJ375" s="155"/>
      <c r="AK375" s="155"/>
    </row>
    <row r="376" spans="1:37" s="160" customFormat="1" ht="18.75" x14ac:dyDescent="0.35">
      <c r="B376" s="37">
        <v>32.299999999999997</v>
      </c>
      <c r="C376" s="92"/>
      <c r="D376" s="4" t="s">
        <v>255</v>
      </c>
      <c r="E376" s="199" t="s">
        <v>38</v>
      </c>
      <c r="F376" s="274">
        <v>30</v>
      </c>
      <c r="G376" s="276"/>
      <c r="H376" s="20">
        <f t="shared" si="34"/>
        <v>0</v>
      </c>
    </row>
    <row r="377" spans="1:37" s="160" customFormat="1" ht="18.75" x14ac:dyDescent="0.35">
      <c r="B377" s="271">
        <v>32.4</v>
      </c>
      <c r="C377" s="92"/>
      <c r="D377" s="4" t="s">
        <v>256</v>
      </c>
      <c r="E377" s="199" t="s">
        <v>38</v>
      </c>
      <c r="F377" s="274">
        <v>90</v>
      </c>
      <c r="G377" s="276"/>
      <c r="H377" s="20">
        <f t="shared" si="34"/>
        <v>0</v>
      </c>
    </row>
    <row r="378" spans="1:37" s="160" customFormat="1" ht="18.75" x14ac:dyDescent="0.35">
      <c r="B378" s="271">
        <v>32.5</v>
      </c>
      <c r="C378" s="92"/>
      <c r="D378" s="4" t="s">
        <v>351</v>
      </c>
      <c r="E378" s="199" t="s">
        <v>38</v>
      </c>
      <c r="F378" s="274">
        <v>72.13</v>
      </c>
      <c r="G378" s="276"/>
      <c r="H378" s="20">
        <f t="shared" si="34"/>
        <v>0</v>
      </c>
    </row>
    <row r="379" spans="1:37" s="155" customFormat="1" ht="79.5" customHeight="1" thickBot="1" x14ac:dyDescent="0.4">
      <c r="B379" s="28">
        <v>33</v>
      </c>
      <c r="C379" s="92"/>
      <c r="D379" s="4" t="s">
        <v>257</v>
      </c>
      <c r="E379" s="199" t="s">
        <v>38</v>
      </c>
      <c r="F379" s="274">
        <v>241.89</v>
      </c>
      <c r="G379" s="276"/>
      <c r="H379" s="20">
        <f t="shared" si="34"/>
        <v>0</v>
      </c>
    </row>
    <row r="380" spans="1:37" s="3" customFormat="1" ht="17.25" customHeight="1" thickBot="1" x14ac:dyDescent="0.35">
      <c r="B380" s="445" t="s">
        <v>258</v>
      </c>
      <c r="C380" s="430"/>
      <c r="D380" s="430"/>
      <c r="E380" s="430"/>
      <c r="F380" s="430"/>
      <c r="G380" s="431"/>
      <c r="H380" s="33">
        <f>SUM(H374:H379)</f>
        <v>0</v>
      </c>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spans="1:37" s="172" customFormat="1" ht="19.5" customHeight="1" x14ac:dyDescent="0.25">
      <c r="B381" s="339"/>
      <c r="C381" s="217"/>
      <c r="D381" s="176" t="s">
        <v>259</v>
      </c>
      <c r="E381" s="286"/>
      <c r="F381" s="287"/>
      <c r="G381" s="288"/>
      <c r="H381" s="363"/>
      <c r="I381" s="230"/>
    </row>
    <row r="382" spans="1:37" s="156" customFormat="1" ht="56.25" x14ac:dyDescent="0.35">
      <c r="B382" s="37">
        <v>34</v>
      </c>
      <c r="C382" s="90"/>
      <c r="D382" s="4" t="s">
        <v>352</v>
      </c>
      <c r="E382" s="199" t="s">
        <v>41</v>
      </c>
      <c r="F382" s="274">
        <v>9</v>
      </c>
      <c r="G382" s="276"/>
      <c r="H382" s="20">
        <f>F382*G382</f>
        <v>0</v>
      </c>
      <c r="I382" s="155"/>
      <c r="J382" s="155"/>
      <c r="K382" s="155"/>
      <c r="L382" s="155"/>
      <c r="M382" s="155"/>
      <c r="N382" s="155"/>
      <c r="O382" s="155"/>
      <c r="P382" s="155"/>
      <c r="Q382" s="155"/>
      <c r="R382" s="155"/>
      <c r="S382" s="155"/>
      <c r="T382" s="155"/>
      <c r="U382" s="155"/>
      <c r="V382" s="155"/>
      <c r="W382" s="155"/>
      <c r="X382" s="155"/>
      <c r="Y382" s="155"/>
      <c r="Z382" s="155"/>
      <c r="AA382" s="155"/>
      <c r="AB382" s="155"/>
      <c r="AC382" s="155"/>
      <c r="AD382" s="155"/>
      <c r="AE382" s="155"/>
      <c r="AF382" s="155"/>
      <c r="AG382" s="155"/>
      <c r="AH382" s="155"/>
      <c r="AI382" s="155"/>
      <c r="AJ382" s="155"/>
      <c r="AK382" s="155"/>
    </row>
    <row r="383" spans="1:37" s="160" customFormat="1" ht="75" x14ac:dyDescent="0.35">
      <c r="A383" s="168"/>
      <c r="B383" s="278">
        <v>35</v>
      </c>
      <c r="C383" s="279"/>
      <c r="D383" s="4" t="s">
        <v>260</v>
      </c>
      <c r="E383" s="199"/>
      <c r="F383" s="274"/>
      <c r="G383" s="276"/>
      <c r="H383" s="20"/>
    </row>
    <row r="384" spans="1:37" s="156" customFormat="1" ht="51.75" customHeight="1" x14ac:dyDescent="0.35">
      <c r="B384" s="271">
        <v>35.1</v>
      </c>
      <c r="C384" s="92"/>
      <c r="D384" s="4" t="s">
        <v>261</v>
      </c>
      <c r="E384" s="199" t="s">
        <v>41</v>
      </c>
      <c r="F384" s="274">
        <v>1</v>
      </c>
      <c r="G384" s="276"/>
      <c r="H384" s="20">
        <f>F384*G384</f>
        <v>0</v>
      </c>
      <c r="I384" s="155"/>
      <c r="J384" s="155"/>
      <c r="K384" s="155"/>
      <c r="L384" s="155"/>
      <c r="M384" s="155"/>
      <c r="N384" s="155"/>
      <c r="O384" s="155"/>
      <c r="P384" s="155"/>
      <c r="Q384" s="155"/>
      <c r="R384" s="155"/>
      <c r="S384" s="155"/>
      <c r="T384" s="155"/>
      <c r="U384" s="155"/>
      <c r="V384" s="155"/>
      <c r="W384" s="155"/>
      <c r="X384" s="155"/>
      <c r="Y384" s="155"/>
      <c r="Z384" s="155"/>
      <c r="AA384" s="155"/>
      <c r="AB384" s="155"/>
      <c r="AC384" s="155"/>
      <c r="AD384" s="155"/>
      <c r="AE384" s="155"/>
      <c r="AF384" s="155"/>
      <c r="AG384" s="155"/>
      <c r="AH384" s="155"/>
      <c r="AI384" s="155"/>
      <c r="AJ384" s="155"/>
      <c r="AK384" s="155"/>
    </row>
    <row r="385" spans="1:37" s="160" customFormat="1" ht="18.75" x14ac:dyDescent="0.35">
      <c r="B385" s="37">
        <v>35.200000000000003</v>
      </c>
      <c r="C385" s="92"/>
      <c r="D385" s="4" t="s">
        <v>262</v>
      </c>
      <c r="E385" s="199" t="s">
        <v>41</v>
      </c>
      <c r="F385" s="274">
        <v>11</v>
      </c>
      <c r="G385" s="276"/>
      <c r="H385" s="20">
        <f t="shared" ref="H385:H386" si="35">F385*G385</f>
        <v>0</v>
      </c>
    </row>
    <row r="386" spans="1:37" s="160" customFormat="1" ht="18.75" x14ac:dyDescent="0.35">
      <c r="B386" s="271">
        <v>35.299999999999997</v>
      </c>
      <c r="C386" s="92"/>
      <c r="D386" s="4" t="s">
        <v>263</v>
      </c>
      <c r="E386" s="199" t="s">
        <v>41</v>
      </c>
      <c r="F386" s="274">
        <v>9</v>
      </c>
      <c r="G386" s="276"/>
      <c r="H386" s="20">
        <f t="shared" si="35"/>
        <v>0</v>
      </c>
    </row>
    <row r="387" spans="1:37" s="155" customFormat="1" ht="134.25" x14ac:dyDescent="0.35">
      <c r="A387" s="226"/>
      <c r="B387" s="218"/>
      <c r="C387" s="341"/>
      <c r="D387" s="342" t="s">
        <v>383</v>
      </c>
      <c r="E387" s="343" t="s">
        <v>40</v>
      </c>
      <c r="F387" s="344">
        <v>3.65</v>
      </c>
      <c r="G387" s="345"/>
      <c r="H387" s="364"/>
      <c r="I387" s="379"/>
    </row>
    <row r="388" spans="1:37" s="160" customFormat="1" ht="75" x14ac:dyDescent="0.35">
      <c r="A388" s="225"/>
      <c r="B388" s="218"/>
      <c r="C388" s="341"/>
      <c r="D388" s="342" t="s">
        <v>264</v>
      </c>
      <c r="E388" s="343" t="s">
        <v>40</v>
      </c>
      <c r="F388" s="344">
        <f>1.4*1.4*0.1</f>
        <v>0.19599999999999998</v>
      </c>
      <c r="G388" s="345"/>
      <c r="H388" s="364"/>
      <c r="I388" s="380"/>
    </row>
    <row r="389" spans="1:37" s="160" customFormat="1" ht="56.25" customHeight="1" x14ac:dyDescent="0.35">
      <c r="A389" s="225"/>
      <c r="B389" s="219"/>
      <c r="C389" s="341"/>
      <c r="D389" s="342" t="s">
        <v>265</v>
      </c>
      <c r="E389" s="343" t="s">
        <v>39</v>
      </c>
      <c r="F389" s="344">
        <v>1.1299999999999999</v>
      </c>
      <c r="G389" s="345"/>
      <c r="H389" s="364"/>
      <c r="I389" s="380"/>
    </row>
    <row r="390" spans="1:37" s="160" customFormat="1" ht="54" customHeight="1" x14ac:dyDescent="0.35">
      <c r="A390" s="225"/>
      <c r="B390" s="219"/>
      <c r="C390" s="341"/>
      <c r="D390" s="342" t="s">
        <v>266</v>
      </c>
      <c r="E390" s="343" t="s">
        <v>40</v>
      </c>
      <c r="F390" s="344">
        <f>F387-F389</f>
        <v>2.52</v>
      </c>
      <c r="G390" s="345"/>
      <c r="H390" s="346"/>
    </row>
    <row r="391" spans="1:37" s="160" customFormat="1" ht="66" customHeight="1" x14ac:dyDescent="0.35">
      <c r="A391" s="225"/>
      <c r="B391" s="219"/>
      <c r="C391" s="341"/>
      <c r="D391" s="342" t="s">
        <v>267</v>
      </c>
      <c r="E391" s="343" t="s">
        <v>40</v>
      </c>
      <c r="F391" s="344">
        <v>0.18</v>
      </c>
      <c r="G391" s="345"/>
      <c r="H391" s="346"/>
    </row>
    <row r="392" spans="1:37" s="160" customFormat="1" ht="55.5" customHeight="1" x14ac:dyDescent="0.35">
      <c r="A392" s="225"/>
      <c r="B392" s="219"/>
      <c r="C392" s="341"/>
      <c r="D392" s="342" t="s">
        <v>384</v>
      </c>
      <c r="E392" s="343" t="s">
        <v>40</v>
      </c>
      <c r="F392" s="344">
        <v>1.24</v>
      </c>
      <c r="G392" s="345"/>
      <c r="H392" s="346"/>
    </row>
    <row r="393" spans="1:37" s="160" customFormat="1" ht="54.75" customHeight="1" x14ac:dyDescent="0.35">
      <c r="A393" s="225"/>
      <c r="B393" s="219"/>
      <c r="C393" s="341"/>
      <c r="D393" s="342" t="s">
        <v>268</v>
      </c>
      <c r="E393" s="343" t="s">
        <v>41</v>
      </c>
      <c r="F393" s="344">
        <v>1</v>
      </c>
      <c r="G393" s="345"/>
      <c r="H393" s="346"/>
    </row>
    <row r="394" spans="1:37" s="160" customFormat="1" ht="60" customHeight="1" x14ac:dyDescent="0.35">
      <c r="A394" s="225"/>
      <c r="B394" s="219"/>
      <c r="C394" s="341"/>
      <c r="D394" s="342" t="s">
        <v>269</v>
      </c>
      <c r="E394" s="343" t="s">
        <v>41</v>
      </c>
      <c r="F394" s="344">
        <v>5</v>
      </c>
      <c r="G394" s="345"/>
      <c r="H394" s="346"/>
    </row>
    <row r="395" spans="1:37" s="160" customFormat="1" ht="37.5" x14ac:dyDescent="0.35">
      <c r="A395" s="225"/>
      <c r="B395" s="218"/>
      <c r="C395" s="341"/>
      <c r="D395" s="342" t="s">
        <v>270</v>
      </c>
      <c r="E395" s="343" t="s">
        <v>272</v>
      </c>
      <c r="F395" s="344">
        <v>19.420000000000002</v>
      </c>
      <c r="G395" s="345"/>
      <c r="H395" s="346"/>
    </row>
    <row r="396" spans="1:37" s="160" customFormat="1" ht="56.25" customHeight="1" thickBot="1" x14ac:dyDescent="0.4">
      <c r="A396" s="225"/>
      <c r="B396" s="365"/>
      <c r="C396" s="366"/>
      <c r="D396" s="367" t="s">
        <v>271</v>
      </c>
      <c r="E396" s="368" t="s">
        <v>273</v>
      </c>
      <c r="F396" s="369">
        <v>2</v>
      </c>
      <c r="G396" s="370"/>
      <c r="H396" s="375"/>
    </row>
    <row r="397" spans="1:37" s="3" customFormat="1" ht="17.25" customHeight="1" thickBot="1" x14ac:dyDescent="0.35">
      <c r="A397" s="227"/>
      <c r="B397" s="455" t="s">
        <v>274</v>
      </c>
      <c r="C397" s="455"/>
      <c r="D397" s="455"/>
      <c r="E397" s="455"/>
      <c r="F397" s="455"/>
      <c r="G397" s="456"/>
      <c r="H397" s="222">
        <f>SUM(H382:H396)</f>
        <v>0</v>
      </c>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row>
    <row r="398" spans="1:37" s="172" customFormat="1" ht="19.5" customHeight="1" x14ac:dyDescent="0.25">
      <c r="A398" s="179"/>
      <c r="B398" s="371"/>
      <c r="C398" s="217"/>
      <c r="D398" s="176" t="s">
        <v>276</v>
      </c>
      <c r="E398" s="286"/>
      <c r="F398" s="287"/>
      <c r="G398" s="288"/>
      <c r="H398" s="348"/>
    </row>
    <row r="399" spans="1:37" s="156" customFormat="1" ht="56.25" x14ac:dyDescent="0.35">
      <c r="A399" s="224"/>
      <c r="B399" s="37">
        <v>36</v>
      </c>
      <c r="C399" s="90"/>
      <c r="D399" s="4" t="s">
        <v>353</v>
      </c>
      <c r="E399" s="199" t="s">
        <v>41</v>
      </c>
      <c r="F399" s="274">
        <v>8</v>
      </c>
      <c r="G399" s="276"/>
      <c r="H399" s="372">
        <f>F399*G399</f>
        <v>0</v>
      </c>
      <c r="I399" s="155"/>
      <c r="J399" s="155"/>
      <c r="K399" s="155"/>
      <c r="L399" s="155"/>
      <c r="M399" s="155"/>
      <c r="N399" s="155"/>
      <c r="O399" s="155"/>
      <c r="P399" s="155"/>
      <c r="Q399" s="155"/>
      <c r="R399" s="155"/>
      <c r="S399" s="155"/>
      <c r="T399" s="155"/>
      <c r="U399" s="155"/>
      <c r="V399" s="155"/>
      <c r="W399" s="155"/>
      <c r="X399" s="155"/>
      <c r="Y399" s="155"/>
      <c r="Z399" s="155"/>
      <c r="AA399" s="155"/>
      <c r="AB399" s="155"/>
      <c r="AC399" s="155"/>
      <c r="AD399" s="155"/>
      <c r="AE399" s="155"/>
      <c r="AF399" s="155"/>
      <c r="AG399" s="155"/>
      <c r="AH399" s="155"/>
      <c r="AI399" s="155"/>
      <c r="AJ399" s="155"/>
      <c r="AK399" s="155"/>
    </row>
    <row r="400" spans="1:37" s="160" customFormat="1" ht="134.25" x14ac:dyDescent="0.35">
      <c r="A400" s="223"/>
      <c r="B400" s="373"/>
      <c r="C400" s="353"/>
      <c r="D400" s="342" t="s">
        <v>383</v>
      </c>
      <c r="E400" s="343" t="s">
        <v>40</v>
      </c>
      <c r="F400" s="344">
        <v>1.69</v>
      </c>
      <c r="G400" s="345"/>
      <c r="H400" s="357"/>
    </row>
    <row r="401" spans="1:37" s="156" customFormat="1" ht="51.75" customHeight="1" x14ac:dyDescent="0.35">
      <c r="A401" s="224"/>
      <c r="B401" s="219"/>
      <c r="C401" s="341"/>
      <c r="D401" s="342" t="s">
        <v>278</v>
      </c>
      <c r="E401" s="343" t="s">
        <v>40</v>
      </c>
      <c r="F401" s="344">
        <f>0.9*0.9*0.1</f>
        <v>8.1000000000000016E-2</v>
      </c>
      <c r="G401" s="345"/>
      <c r="H401" s="346"/>
      <c r="I401" s="155"/>
      <c r="J401" s="155"/>
      <c r="K401" s="155"/>
      <c r="L401" s="155"/>
      <c r="M401" s="155"/>
      <c r="N401" s="155"/>
      <c r="O401" s="155"/>
      <c r="P401" s="155"/>
      <c r="Q401" s="155"/>
      <c r="R401" s="155"/>
      <c r="S401" s="155"/>
      <c r="T401" s="155"/>
      <c r="U401" s="155"/>
      <c r="V401" s="155"/>
      <c r="W401" s="155"/>
      <c r="X401" s="155"/>
      <c r="Y401" s="155"/>
      <c r="Z401" s="155"/>
      <c r="AA401" s="155"/>
      <c r="AB401" s="155"/>
      <c r="AC401" s="155"/>
      <c r="AD401" s="155"/>
      <c r="AE401" s="155"/>
      <c r="AF401" s="155"/>
      <c r="AG401" s="155"/>
      <c r="AH401" s="155"/>
      <c r="AI401" s="155"/>
      <c r="AJ401" s="155"/>
      <c r="AK401" s="155"/>
    </row>
    <row r="402" spans="1:37" s="160" customFormat="1" ht="75" x14ac:dyDescent="0.35">
      <c r="A402" s="225"/>
      <c r="B402" s="218"/>
      <c r="C402" s="341"/>
      <c r="D402" s="342" t="s">
        <v>279</v>
      </c>
      <c r="E402" s="343" t="s">
        <v>40</v>
      </c>
      <c r="F402" s="344">
        <v>1.22</v>
      </c>
      <c r="G402" s="345"/>
      <c r="H402" s="346"/>
    </row>
    <row r="403" spans="1:37" s="160" customFormat="1" ht="56.25" x14ac:dyDescent="0.35">
      <c r="A403" s="225"/>
      <c r="B403" s="219"/>
      <c r="C403" s="341"/>
      <c r="D403" s="342" t="s">
        <v>266</v>
      </c>
      <c r="E403" s="343" t="s">
        <v>40</v>
      </c>
      <c r="F403" s="344">
        <f>F400-F402</f>
        <v>0.47</v>
      </c>
      <c r="G403" s="345"/>
      <c r="H403" s="346"/>
    </row>
    <row r="404" spans="1:37" s="155" customFormat="1" ht="56.25" x14ac:dyDescent="0.35">
      <c r="A404" s="226"/>
      <c r="B404" s="218"/>
      <c r="C404" s="341"/>
      <c r="D404" s="342" t="s">
        <v>280</v>
      </c>
      <c r="E404" s="343"/>
      <c r="F404" s="344"/>
      <c r="G404" s="345"/>
      <c r="H404" s="346"/>
    </row>
    <row r="405" spans="1:37" s="160" customFormat="1" ht="18.75" x14ac:dyDescent="0.35">
      <c r="A405" s="225"/>
      <c r="B405" s="218"/>
      <c r="C405" s="341"/>
      <c r="D405" s="342" t="s">
        <v>281</v>
      </c>
      <c r="E405" s="343" t="s">
        <v>40</v>
      </c>
      <c r="F405" s="344">
        <f>(0.9*0.9-0.2^2*3.14)*0.2</f>
        <v>0.13688</v>
      </c>
      <c r="G405" s="345"/>
      <c r="H405" s="346"/>
    </row>
    <row r="406" spans="1:37" s="160" customFormat="1" ht="56.25" customHeight="1" x14ac:dyDescent="0.35">
      <c r="A406" s="225"/>
      <c r="B406" s="219"/>
      <c r="C406" s="341"/>
      <c r="D406" s="342" t="s">
        <v>282</v>
      </c>
      <c r="E406" s="343" t="s">
        <v>40</v>
      </c>
      <c r="F406" s="344">
        <f>0.7*0.7*0.1</f>
        <v>4.8999999999999995E-2</v>
      </c>
      <c r="G406" s="345"/>
      <c r="H406" s="346"/>
    </row>
    <row r="407" spans="1:37" s="160" customFormat="1" ht="56.25" customHeight="1" x14ac:dyDescent="0.35">
      <c r="A407" s="225"/>
      <c r="B407" s="219"/>
      <c r="C407" s="341"/>
      <c r="D407" s="342" t="s">
        <v>283</v>
      </c>
      <c r="E407" s="343" t="s">
        <v>40</v>
      </c>
      <c r="F407" s="344">
        <f>0.03*2</f>
        <v>0.06</v>
      </c>
      <c r="G407" s="345"/>
      <c r="H407" s="346"/>
    </row>
    <row r="408" spans="1:37" s="160" customFormat="1" ht="54.75" customHeight="1" x14ac:dyDescent="0.35">
      <c r="A408" s="225"/>
      <c r="B408" s="219"/>
      <c r="C408" s="341"/>
      <c r="D408" s="342" t="s">
        <v>284</v>
      </c>
      <c r="E408" s="343" t="s">
        <v>41</v>
      </c>
      <c r="F408" s="344">
        <v>1</v>
      </c>
      <c r="G408" s="345"/>
      <c r="H408" s="346"/>
    </row>
    <row r="409" spans="1:37" s="160" customFormat="1" ht="60" customHeight="1" x14ac:dyDescent="0.35">
      <c r="A409" s="225"/>
      <c r="B409" s="219"/>
      <c r="C409" s="341"/>
      <c r="D409" s="342" t="s">
        <v>285</v>
      </c>
      <c r="E409" s="343" t="s">
        <v>41</v>
      </c>
      <c r="F409" s="344">
        <v>2</v>
      </c>
      <c r="G409" s="345"/>
      <c r="H409" s="346"/>
    </row>
    <row r="410" spans="1:37" s="160" customFormat="1" ht="37.5" x14ac:dyDescent="0.35">
      <c r="A410" s="225"/>
      <c r="B410" s="218"/>
      <c r="C410" s="341"/>
      <c r="D410" s="342" t="s">
        <v>286</v>
      </c>
      <c r="E410" s="343" t="s">
        <v>272</v>
      </c>
      <c r="F410" s="344">
        <v>7</v>
      </c>
      <c r="G410" s="345"/>
      <c r="H410" s="346"/>
    </row>
    <row r="411" spans="1:37" s="160" customFormat="1" ht="37.5" x14ac:dyDescent="0.35">
      <c r="A411" s="225"/>
      <c r="B411" s="218"/>
      <c r="C411" s="341"/>
      <c r="D411" s="342" t="s">
        <v>287</v>
      </c>
      <c r="E411" s="343" t="s">
        <v>41</v>
      </c>
      <c r="F411" s="344">
        <v>1</v>
      </c>
      <c r="G411" s="345"/>
      <c r="H411" s="346"/>
    </row>
    <row r="412" spans="1:37" s="160" customFormat="1" ht="38.25" thickBot="1" x14ac:dyDescent="0.4">
      <c r="A412" s="225"/>
      <c r="B412" s="374"/>
      <c r="C412" s="366"/>
      <c r="D412" s="367" t="s">
        <v>288</v>
      </c>
      <c r="E412" s="368" t="s">
        <v>41</v>
      </c>
      <c r="F412" s="369">
        <v>1</v>
      </c>
      <c r="G412" s="370"/>
      <c r="H412" s="375"/>
    </row>
    <row r="413" spans="1:37" s="3" customFormat="1" ht="17.25" customHeight="1" thickBot="1" x14ac:dyDescent="0.35">
      <c r="A413" s="227"/>
      <c r="B413" s="455" t="s">
        <v>289</v>
      </c>
      <c r="C413" s="455"/>
      <c r="D413" s="455"/>
      <c r="E413" s="455"/>
      <c r="F413" s="455"/>
      <c r="G413" s="456"/>
      <c r="H413" s="222">
        <f>SUM(H399:H412)</f>
        <v>0</v>
      </c>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row>
    <row r="414" spans="1:37" s="172" customFormat="1" ht="19.5" customHeight="1" x14ac:dyDescent="0.25">
      <c r="A414" s="179"/>
      <c r="B414" s="347"/>
      <c r="C414" s="217"/>
      <c r="D414" s="176" t="s">
        <v>290</v>
      </c>
      <c r="E414" s="286"/>
      <c r="F414" s="287"/>
      <c r="G414" s="288"/>
      <c r="H414" s="348"/>
    </row>
    <row r="415" spans="1:37" s="156" customFormat="1" ht="56.25" x14ac:dyDescent="0.35">
      <c r="A415" s="224"/>
      <c r="B415" s="359">
        <v>37</v>
      </c>
      <c r="C415" s="90"/>
      <c r="D415" s="4" t="s">
        <v>291</v>
      </c>
      <c r="E415" s="199" t="s">
        <v>38</v>
      </c>
      <c r="F415" s="274">
        <v>38.619999999999997</v>
      </c>
      <c r="G415" s="276"/>
      <c r="H415" s="20">
        <f>F415*G415</f>
        <v>0</v>
      </c>
      <c r="I415" s="155"/>
      <c r="J415" s="155"/>
      <c r="K415" s="155"/>
      <c r="L415" s="155"/>
      <c r="M415" s="155"/>
      <c r="N415" s="155"/>
      <c r="O415" s="155"/>
      <c r="P415" s="155"/>
      <c r="Q415" s="155"/>
      <c r="R415" s="155"/>
      <c r="S415" s="155"/>
      <c r="T415" s="155"/>
      <c r="U415" s="155"/>
      <c r="V415" s="155"/>
      <c r="W415" s="155"/>
      <c r="X415" s="155"/>
      <c r="Y415" s="155"/>
      <c r="Z415" s="155"/>
      <c r="AA415" s="155"/>
      <c r="AB415" s="155"/>
      <c r="AC415" s="155"/>
      <c r="AD415" s="155"/>
      <c r="AE415" s="155"/>
      <c r="AF415" s="155"/>
      <c r="AG415" s="155"/>
      <c r="AH415" s="155"/>
      <c r="AI415" s="155"/>
      <c r="AJ415" s="155"/>
      <c r="AK415" s="155"/>
    </row>
    <row r="416" spans="1:37" s="160" customFormat="1" ht="56.25" x14ac:dyDescent="0.35">
      <c r="A416" s="223"/>
      <c r="B416" s="360">
        <v>38</v>
      </c>
      <c r="C416" s="279"/>
      <c r="D416" s="4" t="s">
        <v>292</v>
      </c>
      <c r="E416" s="199" t="s">
        <v>39</v>
      </c>
      <c r="F416" s="274">
        <v>19.309999999999999</v>
      </c>
      <c r="G416" s="276"/>
      <c r="H416" s="20">
        <f>F416*G416</f>
        <v>0</v>
      </c>
    </row>
    <row r="417" spans="1:37" s="156" customFormat="1" ht="51.75" customHeight="1" x14ac:dyDescent="0.35">
      <c r="A417" s="224"/>
      <c r="B417" s="361">
        <v>39</v>
      </c>
      <c r="C417" s="92"/>
      <c r="D417" s="4" t="s">
        <v>293</v>
      </c>
      <c r="E417" s="199" t="s">
        <v>38</v>
      </c>
      <c r="F417" s="274">
        <v>12.07</v>
      </c>
      <c r="G417" s="276"/>
      <c r="H417" s="20">
        <f>F417*G417</f>
        <v>0</v>
      </c>
      <c r="I417" s="155"/>
      <c r="J417" s="155"/>
      <c r="K417" s="155"/>
      <c r="L417" s="155"/>
      <c r="M417" s="155"/>
      <c r="N417" s="155"/>
      <c r="O417" s="155"/>
      <c r="P417" s="155"/>
      <c r="Q417" s="155"/>
      <c r="R417" s="155"/>
      <c r="S417" s="155"/>
      <c r="T417" s="155"/>
      <c r="U417" s="155"/>
      <c r="V417" s="155"/>
      <c r="W417" s="155"/>
      <c r="X417" s="155"/>
      <c r="Y417" s="155"/>
      <c r="Z417" s="155"/>
      <c r="AA417" s="155"/>
      <c r="AB417" s="155"/>
      <c r="AC417" s="155"/>
      <c r="AD417" s="155"/>
      <c r="AE417" s="155"/>
      <c r="AF417" s="155"/>
      <c r="AG417" s="155"/>
      <c r="AH417" s="155"/>
      <c r="AI417" s="155"/>
      <c r="AJ417" s="155"/>
      <c r="AK417" s="155"/>
    </row>
    <row r="418" spans="1:37" s="160" customFormat="1" ht="57" thickBot="1" x14ac:dyDescent="0.4">
      <c r="A418" s="225"/>
      <c r="B418" s="359">
        <v>40</v>
      </c>
      <c r="C418" s="92"/>
      <c r="D418" s="4" t="s">
        <v>294</v>
      </c>
      <c r="E418" s="199" t="s">
        <v>38</v>
      </c>
      <c r="F418" s="274">
        <f>F416</f>
        <v>19.309999999999999</v>
      </c>
      <c r="G418" s="276"/>
      <c r="H418" s="20">
        <f>F418*G418</f>
        <v>0</v>
      </c>
    </row>
    <row r="419" spans="1:37" s="3" customFormat="1" ht="17.25" customHeight="1" thickBot="1" x14ac:dyDescent="0.35">
      <c r="A419" s="227"/>
      <c r="B419" s="430" t="s">
        <v>295</v>
      </c>
      <c r="C419" s="430"/>
      <c r="D419" s="430"/>
      <c r="E419" s="430"/>
      <c r="F419" s="430"/>
      <c r="G419" s="431"/>
      <c r="H419" s="33">
        <f>SUM(H415:H418)</f>
        <v>0</v>
      </c>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row>
    <row r="420" spans="1:37" s="172" customFormat="1" ht="19.5" customHeight="1" x14ac:dyDescent="0.25">
      <c r="A420" s="179"/>
      <c r="B420" s="347"/>
      <c r="C420" s="217"/>
      <c r="D420" s="176" t="s">
        <v>296</v>
      </c>
      <c r="E420" s="286"/>
      <c r="F420" s="287"/>
      <c r="G420" s="288"/>
      <c r="H420" s="348"/>
    </row>
    <row r="421" spans="1:37" s="156" customFormat="1" ht="56.25" x14ac:dyDescent="0.35">
      <c r="A421" s="224"/>
      <c r="B421" s="359">
        <v>41</v>
      </c>
      <c r="C421" s="90"/>
      <c r="D421" s="4" t="s">
        <v>297</v>
      </c>
      <c r="E421" s="199" t="s">
        <v>38</v>
      </c>
      <c r="F421" s="274">
        <v>50</v>
      </c>
      <c r="G421" s="276"/>
      <c r="H421" s="20">
        <f t="shared" ref="H421:H427" si="36">F421*G421</f>
        <v>0</v>
      </c>
      <c r="I421" s="155"/>
      <c r="J421" s="155"/>
      <c r="K421" s="155"/>
      <c r="L421" s="155"/>
      <c r="M421" s="155"/>
      <c r="N421" s="155"/>
      <c r="O421" s="155"/>
      <c r="P421" s="155"/>
      <c r="Q421" s="155"/>
      <c r="R421" s="155"/>
      <c r="S421" s="155"/>
      <c r="T421" s="155"/>
      <c r="U421" s="155"/>
      <c r="V421" s="155"/>
      <c r="W421" s="155"/>
      <c r="X421" s="155"/>
      <c r="Y421" s="155"/>
      <c r="Z421" s="155"/>
      <c r="AA421" s="155"/>
      <c r="AB421" s="155"/>
      <c r="AC421" s="155"/>
      <c r="AD421" s="155"/>
      <c r="AE421" s="155"/>
      <c r="AF421" s="155"/>
      <c r="AG421" s="155"/>
      <c r="AH421" s="155"/>
      <c r="AI421" s="155"/>
      <c r="AJ421" s="155"/>
      <c r="AK421" s="155"/>
    </row>
    <row r="422" spans="1:37" s="160" customFormat="1" ht="132.75" x14ac:dyDescent="0.35">
      <c r="A422" s="223"/>
      <c r="B422" s="360">
        <v>42</v>
      </c>
      <c r="C422" s="279"/>
      <c r="D422" s="4" t="s">
        <v>385</v>
      </c>
      <c r="E422" s="199" t="s">
        <v>40</v>
      </c>
      <c r="F422" s="274">
        <v>9.74</v>
      </c>
      <c r="G422" s="276"/>
      <c r="H422" s="20">
        <f t="shared" si="36"/>
        <v>0</v>
      </c>
    </row>
    <row r="423" spans="1:37" s="156" customFormat="1" ht="75" x14ac:dyDescent="0.35">
      <c r="A423" s="224"/>
      <c r="B423" s="361">
        <v>43</v>
      </c>
      <c r="C423" s="92"/>
      <c r="D423" s="4" t="s">
        <v>298</v>
      </c>
      <c r="E423" s="199" t="s">
        <v>40</v>
      </c>
      <c r="F423" s="274">
        <v>3.17</v>
      </c>
      <c r="G423" s="276"/>
      <c r="H423" s="20">
        <f t="shared" si="36"/>
        <v>0</v>
      </c>
      <c r="I423" s="155"/>
      <c r="J423" s="155"/>
      <c r="K423" s="155"/>
      <c r="L423" s="155"/>
      <c r="M423" s="155"/>
      <c r="N423" s="155"/>
      <c r="O423" s="155"/>
      <c r="P423" s="155"/>
      <c r="Q423" s="155"/>
      <c r="R423" s="155"/>
      <c r="S423" s="155"/>
      <c r="T423" s="155"/>
      <c r="U423" s="155"/>
      <c r="V423" s="155"/>
      <c r="W423" s="155"/>
      <c r="X423" s="155"/>
      <c r="Y423" s="155"/>
      <c r="Z423" s="155"/>
      <c r="AA423" s="155"/>
      <c r="AB423" s="155"/>
      <c r="AC423" s="155"/>
      <c r="AD423" s="155"/>
      <c r="AE423" s="155"/>
      <c r="AF423" s="155"/>
      <c r="AG423" s="155"/>
      <c r="AH423" s="155"/>
      <c r="AI423" s="155"/>
      <c r="AJ423" s="155"/>
      <c r="AK423" s="155"/>
    </row>
    <row r="424" spans="1:37" s="160" customFormat="1" ht="75" x14ac:dyDescent="0.35">
      <c r="A424" s="225"/>
      <c r="B424" s="359">
        <v>44</v>
      </c>
      <c r="C424" s="92"/>
      <c r="D424" s="4" t="s">
        <v>299</v>
      </c>
      <c r="E424" s="199" t="s">
        <v>40</v>
      </c>
      <c r="F424" s="274">
        <v>0.31</v>
      </c>
      <c r="G424" s="276"/>
      <c r="H424" s="20">
        <f t="shared" si="36"/>
        <v>0</v>
      </c>
    </row>
    <row r="425" spans="1:37" s="160" customFormat="1" ht="75" x14ac:dyDescent="0.35">
      <c r="A425" s="223"/>
      <c r="B425" s="360">
        <v>45</v>
      </c>
      <c r="C425" s="279"/>
      <c r="D425" s="4" t="s">
        <v>300</v>
      </c>
      <c r="E425" s="199" t="s">
        <v>40</v>
      </c>
      <c r="F425" s="274">
        <v>2.14</v>
      </c>
      <c r="G425" s="276"/>
      <c r="H425" s="20">
        <f t="shared" si="36"/>
        <v>0</v>
      </c>
    </row>
    <row r="426" spans="1:37" s="156" customFormat="1" ht="51.75" customHeight="1" x14ac:dyDescent="0.35">
      <c r="B426" s="271">
        <v>46</v>
      </c>
      <c r="C426" s="92"/>
      <c r="D426" s="4" t="s">
        <v>301</v>
      </c>
      <c r="E426" s="199" t="s">
        <v>40</v>
      </c>
      <c r="F426" s="274">
        <v>4.6900000000000004</v>
      </c>
      <c r="G426" s="276"/>
      <c r="H426" s="20">
        <f t="shared" si="36"/>
        <v>0</v>
      </c>
      <c r="I426" s="155"/>
      <c r="J426" s="155"/>
      <c r="K426" s="155"/>
      <c r="L426" s="155"/>
      <c r="M426" s="155"/>
      <c r="N426" s="155"/>
      <c r="O426" s="155"/>
      <c r="P426" s="155"/>
      <c r="Q426" s="155"/>
      <c r="R426" s="155"/>
      <c r="S426" s="155"/>
      <c r="T426" s="155"/>
      <c r="U426" s="155"/>
      <c r="V426" s="155"/>
      <c r="W426" s="155"/>
      <c r="X426" s="155"/>
      <c r="Y426" s="155"/>
      <c r="Z426" s="155"/>
      <c r="AA426" s="155"/>
      <c r="AB426" s="155"/>
      <c r="AC426" s="155"/>
      <c r="AD426" s="155"/>
      <c r="AE426" s="155"/>
      <c r="AF426" s="155"/>
      <c r="AG426" s="155"/>
      <c r="AH426" s="155"/>
      <c r="AI426" s="155"/>
      <c r="AJ426" s="155"/>
      <c r="AK426" s="155"/>
    </row>
    <row r="427" spans="1:37" s="160" customFormat="1" ht="37.5" x14ac:dyDescent="0.35">
      <c r="B427" s="37">
        <v>47</v>
      </c>
      <c r="C427" s="92"/>
      <c r="D427" s="4" t="s">
        <v>302</v>
      </c>
      <c r="E427" s="199" t="s">
        <v>39</v>
      </c>
      <c r="F427" s="274">
        <v>6.34</v>
      </c>
      <c r="G427" s="276"/>
      <c r="H427" s="20">
        <f t="shared" si="36"/>
        <v>0</v>
      </c>
    </row>
    <row r="428" spans="1:37" s="160" customFormat="1" ht="56.25" x14ac:dyDescent="0.35">
      <c r="A428" s="168"/>
      <c r="B428" s="278">
        <v>48</v>
      </c>
      <c r="C428" s="279"/>
      <c r="D428" s="4" t="s">
        <v>266</v>
      </c>
      <c r="E428" s="199" t="s">
        <v>40</v>
      </c>
      <c r="F428" s="274">
        <f>F422+F423-F424-F426</f>
        <v>7.9099999999999993</v>
      </c>
      <c r="G428" s="276"/>
      <c r="H428" s="20">
        <f>F428*G428</f>
        <v>0</v>
      </c>
    </row>
    <row r="429" spans="1:37" s="156" customFormat="1" ht="51.75" customHeight="1" x14ac:dyDescent="0.35">
      <c r="B429" s="271">
        <v>49</v>
      </c>
      <c r="C429" s="92"/>
      <c r="D429" s="4" t="s">
        <v>303</v>
      </c>
      <c r="E429" s="199" t="s">
        <v>40</v>
      </c>
      <c r="F429" s="274">
        <v>2.77</v>
      </c>
      <c r="G429" s="276"/>
      <c r="H429" s="20">
        <f>F429*G429</f>
        <v>0</v>
      </c>
      <c r="I429" s="155"/>
      <c r="J429" s="155"/>
      <c r="K429" s="155"/>
      <c r="L429" s="155"/>
      <c r="M429" s="155"/>
      <c r="N429" s="155"/>
      <c r="O429" s="155"/>
      <c r="P429" s="155"/>
      <c r="Q429" s="155"/>
      <c r="R429" s="155"/>
      <c r="S429" s="155"/>
      <c r="T429" s="155"/>
      <c r="U429" s="155"/>
      <c r="V429" s="155"/>
      <c r="W429" s="155"/>
      <c r="X429" s="155"/>
      <c r="Y429" s="155"/>
      <c r="Z429" s="155"/>
      <c r="AA429" s="155"/>
      <c r="AB429" s="155"/>
      <c r="AC429" s="155"/>
      <c r="AD429" s="155"/>
      <c r="AE429" s="155"/>
      <c r="AF429" s="155"/>
      <c r="AG429" s="155"/>
      <c r="AH429" s="155"/>
      <c r="AI429" s="155"/>
      <c r="AJ429" s="155"/>
      <c r="AK429" s="155"/>
    </row>
    <row r="430" spans="1:37" s="156" customFormat="1" ht="51.75" customHeight="1" x14ac:dyDescent="0.35">
      <c r="B430" s="271">
        <v>50</v>
      </c>
      <c r="C430" s="92"/>
      <c r="D430" s="4" t="s">
        <v>304</v>
      </c>
      <c r="E430" s="199" t="s">
        <v>40</v>
      </c>
      <c r="F430" s="274">
        <f>0.05 * 0.45 * 3.14</f>
        <v>7.0650000000000004E-2</v>
      </c>
      <c r="G430" s="276"/>
      <c r="H430" s="20">
        <f>F430*G430</f>
        <v>0</v>
      </c>
      <c r="I430" s="155"/>
      <c r="J430" s="155"/>
      <c r="K430" s="155"/>
      <c r="L430" s="155"/>
      <c r="M430" s="155"/>
      <c r="N430" s="155"/>
      <c r="O430" s="155"/>
      <c r="P430" s="155"/>
      <c r="Q430" s="155"/>
      <c r="R430" s="155"/>
      <c r="S430" s="155"/>
      <c r="T430" s="155"/>
      <c r="U430" s="155"/>
      <c r="V430" s="155"/>
      <c r="W430" s="155"/>
      <c r="X430" s="155"/>
      <c r="Y430" s="155"/>
      <c r="Z430" s="155"/>
      <c r="AA430" s="155"/>
      <c r="AB430" s="155"/>
      <c r="AC430" s="155"/>
      <c r="AD430" s="155"/>
      <c r="AE430" s="155"/>
      <c r="AF430" s="155"/>
      <c r="AG430" s="155"/>
      <c r="AH430" s="155"/>
      <c r="AI430" s="155"/>
      <c r="AJ430" s="155"/>
      <c r="AK430" s="155"/>
    </row>
    <row r="431" spans="1:37" s="160" customFormat="1" ht="57.75" x14ac:dyDescent="0.35">
      <c r="A431" s="168"/>
      <c r="B431" s="278">
        <v>51</v>
      </c>
      <c r="C431" s="279"/>
      <c r="D431" s="4" t="s">
        <v>386</v>
      </c>
      <c r="E431" s="199" t="s">
        <v>272</v>
      </c>
      <c r="F431" s="274">
        <v>124.4</v>
      </c>
      <c r="G431" s="276"/>
      <c r="H431" s="20">
        <f>F431*G431</f>
        <v>0</v>
      </c>
    </row>
    <row r="432" spans="1:37" s="156" customFormat="1" ht="51.75" customHeight="1" x14ac:dyDescent="0.35">
      <c r="B432" s="271">
        <v>52</v>
      </c>
      <c r="C432" s="92"/>
      <c r="D432" s="4" t="s">
        <v>305</v>
      </c>
      <c r="E432" s="199" t="s">
        <v>272</v>
      </c>
      <c r="F432" s="274">
        <v>97.61</v>
      </c>
      <c r="G432" s="276"/>
      <c r="H432" s="20">
        <f t="shared" ref="H432" si="37">F432*G432</f>
        <v>0</v>
      </c>
      <c r="I432" s="155"/>
      <c r="J432" s="155"/>
      <c r="K432" s="155"/>
      <c r="L432" s="155"/>
      <c r="M432" s="155"/>
      <c r="N432" s="155"/>
      <c r="O432" s="155"/>
      <c r="P432" s="155"/>
      <c r="Q432" s="155"/>
      <c r="R432" s="155"/>
      <c r="S432" s="155"/>
      <c r="T432" s="155"/>
      <c r="U432" s="155"/>
      <c r="V432" s="155"/>
      <c r="W432" s="155"/>
      <c r="X432" s="155"/>
      <c r="Y432" s="155"/>
      <c r="Z432" s="155"/>
      <c r="AA432" s="155"/>
      <c r="AB432" s="155"/>
      <c r="AC432" s="155"/>
      <c r="AD432" s="155"/>
      <c r="AE432" s="155"/>
      <c r="AF432" s="155"/>
      <c r="AG432" s="155"/>
      <c r="AH432" s="155"/>
      <c r="AI432" s="155"/>
      <c r="AJ432" s="155"/>
      <c r="AK432" s="155"/>
    </row>
    <row r="433" spans="1:37" s="156" customFormat="1" ht="54.75" customHeight="1" thickBot="1" x14ac:dyDescent="0.4">
      <c r="B433" s="271">
        <v>53</v>
      </c>
      <c r="C433" s="92"/>
      <c r="D433" s="4" t="s">
        <v>306</v>
      </c>
      <c r="E433" s="199" t="s">
        <v>41</v>
      </c>
      <c r="F433" s="274">
        <v>4</v>
      </c>
      <c r="G433" s="276"/>
      <c r="H433" s="20">
        <f>F433*G433</f>
        <v>0</v>
      </c>
      <c r="I433" s="155"/>
      <c r="J433" s="155"/>
      <c r="K433" s="155"/>
      <c r="L433" s="155"/>
      <c r="M433" s="155"/>
      <c r="N433" s="155"/>
      <c r="O433" s="155"/>
      <c r="P433" s="155"/>
      <c r="Q433" s="155"/>
      <c r="R433" s="155"/>
      <c r="S433" s="155"/>
      <c r="T433" s="155"/>
      <c r="U433" s="155"/>
      <c r="V433" s="155"/>
      <c r="W433" s="155"/>
      <c r="X433" s="155"/>
      <c r="Y433" s="155"/>
      <c r="Z433" s="155"/>
      <c r="AA433" s="155"/>
      <c r="AB433" s="155"/>
      <c r="AC433" s="155"/>
      <c r="AD433" s="155"/>
      <c r="AE433" s="155"/>
      <c r="AF433" s="155"/>
      <c r="AG433" s="155"/>
      <c r="AH433" s="155"/>
      <c r="AI433" s="155"/>
      <c r="AJ433" s="155"/>
      <c r="AK433" s="155"/>
    </row>
    <row r="434" spans="1:37" s="3" customFormat="1" ht="17.25" customHeight="1" thickBot="1" x14ac:dyDescent="0.35">
      <c r="B434" s="445" t="s">
        <v>307</v>
      </c>
      <c r="C434" s="430"/>
      <c r="D434" s="430"/>
      <c r="E434" s="430"/>
      <c r="F434" s="430"/>
      <c r="G434" s="431"/>
      <c r="H434" s="33">
        <f>SUM(H421:H433)</f>
        <v>0</v>
      </c>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row>
    <row r="435" spans="1:37" s="3" customFormat="1" ht="21.75" customHeight="1" thickBot="1" x14ac:dyDescent="0.4">
      <c r="B435" s="415" t="s">
        <v>336</v>
      </c>
      <c r="C435" s="416"/>
      <c r="D435" s="416"/>
      <c r="E435" s="416"/>
      <c r="F435" s="416"/>
      <c r="G435" s="417"/>
      <c r="H435" s="33">
        <f>H371+H380+H397+H413+H419+H434</f>
        <v>0</v>
      </c>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spans="1:37" s="3" customFormat="1" ht="21.75" customHeight="1" x14ac:dyDescent="0.35">
      <c r="B436" s="164"/>
      <c r="C436" s="165"/>
      <c r="D436" s="135" t="s">
        <v>308</v>
      </c>
      <c r="E436" s="142"/>
      <c r="F436" s="166"/>
      <c r="G436" s="167"/>
      <c r="H436" s="137"/>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row>
    <row r="437" spans="1:37" s="172" customFormat="1" ht="262.5" x14ac:dyDescent="0.25">
      <c r="B437" s="338"/>
      <c r="C437" s="217"/>
      <c r="D437" s="4" t="s">
        <v>309</v>
      </c>
      <c r="E437" s="286"/>
      <c r="F437" s="287"/>
      <c r="G437" s="288"/>
      <c r="H437" s="363"/>
      <c r="I437" s="230"/>
    </row>
    <row r="438" spans="1:37" s="172" customFormat="1" ht="19.5" customHeight="1" x14ac:dyDescent="0.25">
      <c r="B438" s="338"/>
      <c r="C438" s="217"/>
      <c r="D438" s="176" t="s">
        <v>310</v>
      </c>
      <c r="E438" s="286"/>
      <c r="F438" s="287"/>
      <c r="G438" s="288"/>
      <c r="H438" s="363"/>
      <c r="I438" s="230"/>
    </row>
    <row r="439" spans="1:37" s="156" customFormat="1" ht="93.75" x14ac:dyDescent="0.35">
      <c r="B439" s="37">
        <v>54</v>
      </c>
      <c r="C439" s="90"/>
      <c r="D439" s="4" t="s">
        <v>311</v>
      </c>
      <c r="E439" s="199" t="s">
        <v>40</v>
      </c>
      <c r="F439" s="274">
        <v>64</v>
      </c>
      <c r="G439" s="250"/>
      <c r="H439" s="362">
        <f t="shared" ref="H439:H445" si="38">G439*F439</f>
        <v>0</v>
      </c>
      <c r="I439" s="155"/>
      <c r="J439" s="155"/>
      <c r="K439" s="155"/>
      <c r="L439" s="155"/>
      <c r="M439" s="155"/>
      <c r="N439" s="155"/>
      <c r="O439" s="155"/>
      <c r="P439" s="155"/>
      <c r="Q439" s="155"/>
      <c r="R439" s="155"/>
      <c r="S439" s="155"/>
      <c r="T439" s="155"/>
      <c r="U439" s="155"/>
      <c r="V439" s="155"/>
      <c r="W439" s="155"/>
      <c r="X439" s="155"/>
      <c r="Y439" s="155"/>
      <c r="Z439" s="155"/>
      <c r="AA439" s="155"/>
      <c r="AB439" s="155"/>
      <c r="AC439" s="155"/>
      <c r="AD439" s="155"/>
      <c r="AE439" s="155"/>
      <c r="AF439" s="155"/>
      <c r="AG439" s="155"/>
      <c r="AH439" s="155"/>
      <c r="AI439" s="155"/>
      <c r="AJ439" s="155"/>
      <c r="AK439" s="155"/>
    </row>
    <row r="440" spans="1:37" s="160" customFormat="1" ht="75" x14ac:dyDescent="0.35">
      <c r="A440" s="168"/>
      <c r="B440" s="278">
        <v>55</v>
      </c>
      <c r="C440" s="279"/>
      <c r="D440" s="4" t="s">
        <v>312</v>
      </c>
      <c r="E440" s="199" t="s">
        <v>40</v>
      </c>
      <c r="F440" s="274">
        <v>3</v>
      </c>
      <c r="G440" s="250"/>
      <c r="H440" s="362">
        <f t="shared" si="38"/>
        <v>0</v>
      </c>
    </row>
    <row r="441" spans="1:37" s="156" customFormat="1" ht="51.75" customHeight="1" x14ac:dyDescent="0.35">
      <c r="B441" s="271">
        <v>56</v>
      </c>
      <c r="C441" s="92"/>
      <c r="D441" s="4" t="s">
        <v>313</v>
      </c>
      <c r="E441" s="199" t="s">
        <v>40</v>
      </c>
      <c r="F441" s="274">
        <v>48</v>
      </c>
      <c r="G441" s="250"/>
      <c r="H441" s="362">
        <f t="shared" si="38"/>
        <v>0</v>
      </c>
      <c r="I441" s="155"/>
      <c r="J441" s="155"/>
      <c r="K441" s="155"/>
      <c r="L441" s="155"/>
      <c r="M441" s="155"/>
      <c r="N441" s="155"/>
      <c r="O441" s="155"/>
      <c r="P441" s="155"/>
      <c r="Q441" s="155"/>
      <c r="R441" s="155"/>
      <c r="S441" s="155"/>
      <c r="T441" s="155"/>
      <c r="U441" s="155"/>
      <c r="V441" s="155"/>
      <c r="W441" s="155"/>
      <c r="X441" s="155"/>
      <c r="Y441" s="155"/>
      <c r="Z441" s="155"/>
      <c r="AA441" s="155"/>
      <c r="AB441" s="155"/>
      <c r="AC441" s="155"/>
      <c r="AD441" s="155"/>
      <c r="AE441" s="155"/>
      <c r="AF441" s="155"/>
      <c r="AG441" s="155"/>
      <c r="AH441" s="155"/>
      <c r="AI441" s="155"/>
      <c r="AJ441" s="155"/>
      <c r="AK441" s="155"/>
    </row>
    <row r="442" spans="1:37" s="160" customFormat="1" ht="75" x14ac:dyDescent="0.35">
      <c r="B442" s="37">
        <v>57</v>
      </c>
      <c r="C442" s="92"/>
      <c r="D442" s="4" t="s">
        <v>314</v>
      </c>
      <c r="E442" s="199" t="s">
        <v>40</v>
      </c>
      <c r="F442" s="274">
        <v>17</v>
      </c>
      <c r="G442" s="250"/>
      <c r="H442" s="362">
        <f t="shared" si="38"/>
        <v>0</v>
      </c>
    </row>
    <row r="443" spans="1:37" s="160" customFormat="1" ht="75" x14ac:dyDescent="0.35">
      <c r="B443" s="271">
        <v>58</v>
      </c>
      <c r="C443" s="92"/>
      <c r="D443" s="4" t="s">
        <v>315</v>
      </c>
      <c r="E443" s="199" t="s">
        <v>40</v>
      </c>
      <c r="F443" s="274">
        <v>25</v>
      </c>
      <c r="G443" s="250"/>
      <c r="H443" s="362">
        <f t="shared" si="38"/>
        <v>0</v>
      </c>
    </row>
    <row r="444" spans="1:37" s="155" customFormat="1" ht="262.5" x14ac:dyDescent="0.35">
      <c r="B444" s="28">
        <v>59</v>
      </c>
      <c r="C444" s="92"/>
      <c r="D444" s="4" t="s">
        <v>316</v>
      </c>
      <c r="E444" s="199" t="s">
        <v>41</v>
      </c>
      <c r="F444" s="274">
        <v>9</v>
      </c>
      <c r="G444" s="250"/>
      <c r="H444" s="362">
        <f t="shared" si="38"/>
        <v>0</v>
      </c>
    </row>
    <row r="445" spans="1:37" s="160" customFormat="1" ht="56.25" x14ac:dyDescent="0.35">
      <c r="B445" s="37">
        <v>60</v>
      </c>
      <c r="C445" s="92"/>
      <c r="D445" s="4" t="s">
        <v>317</v>
      </c>
      <c r="E445" s="199" t="s">
        <v>38</v>
      </c>
      <c r="F445" s="274">
        <v>200</v>
      </c>
      <c r="G445" s="250"/>
      <c r="H445" s="362">
        <f t="shared" si="38"/>
        <v>0</v>
      </c>
    </row>
    <row r="446" spans="1:37" s="160" customFormat="1" ht="54" customHeight="1" thickBot="1" x14ac:dyDescent="0.4">
      <c r="B446" s="271">
        <v>61</v>
      </c>
      <c r="C446" s="92"/>
      <c r="D446" s="4" t="s">
        <v>318</v>
      </c>
      <c r="E446" s="199" t="s">
        <v>38</v>
      </c>
      <c r="F446" s="274">
        <v>200</v>
      </c>
      <c r="G446" s="250"/>
      <c r="H446" s="362">
        <f>G446*F446</f>
        <v>0</v>
      </c>
    </row>
    <row r="447" spans="1:37" s="3" customFormat="1" ht="17.25" customHeight="1" thickBot="1" x14ac:dyDescent="0.35">
      <c r="B447" s="445" t="s">
        <v>319</v>
      </c>
      <c r="C447" s="430"/>
      <c r="D447" s="430"/>
      <c r="E447" s="430"/>
      <c r="F447" s="430"/>
      <c r="G447" s="431"/>
      <c r="H447" s="33">
        <f>SUM(H439:H446)</f>
        <v>0</v>
      </c>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spans="1:37" s="172" customFormat="1" ht="19.5" customHeight="1" x14ac:dyDescent="0.25">
      <c r="A448" s="179"/>
      <c r="B448" s="347"/>
      <c r="C448" s="217"/>
      <c r="D448" s="176" t="s">
        <v>320</v>
      </c>
      <c r="E448" s="286"/>
      <c r="F448" s="287"/>
      <c r="G448" s="288"/>
      <c r="H448" s="340"/>
    </row>
    <row r="449" spans="1:37" s="156" customFormat="1" ht="356.25" x14ac:dyDescent="0.35">
      <c r="B449" s="37">
        <v>62</v>
      </c>
      <c r="C449" s="90"/>
      <c r="D449" s="4" t="s">
        <v>321</v>
      </c>
      <c r="E449" s="199" t="s">
        <v>41</v>
      </c>
      <c r="F449" s="274">
        <v>9</v>
      </c>
      <c r="G449" s="250"/>
      <c r="H449" s="362">
        <f t="shared" ref="H449:H454" si="39">F449*G449</f>
        <v>0</v>
      </c>
      <c r="I449" s="155"/>
      <c r="J449" s="155"/>
      <c r="K449" s="155"/>
      <c r="L449" s="155"/>
      <c r="M449" s="155"/>
      <c r="N449" s="155"/>
      <c r="O449" s="155"/>
      <c r="P449" s="155"/>
      <c r="Q449" s="155"/>
      <c r="R449" s="155"/>
      <c r="S449" s="155"/>
      <c r="T449" s="155"/>
      <c r="U449" s="155"/>
      <c r="V449" s="155"/>
      <c r="W449" s="155"/>
      <c r="X449" s="155"/>
      <c r="Y449" s="155"/>
      <c r="Z449" s="155"/>
      <c r="AA449" s="155"/>
      <c r="AB449" s="155"/>
      <c r="AC449" s="155"/>
      <c r="AD449" s="155"/>
      <c r="AE449" s="155"/>
      <c r="AF449" s="155"/>
      <c r="AG449" s="155"/>
      <c r="AH449" s="155"/>
      <c r="AI449" s="155"/>
      <c r="AJ449" s="155"/>
      <c r="AK449" s="155"/>
    </row>
    <row r="450" spans="1:37" s="160" customFormat="1" ht="206.25" x14ac:dyDescent="0.35">
      <c r="A450" s="168"/>
      <c r="B450" s="278">
        <v>63</v>
      </c>
      <c r="C450" s="279"/>
      <c r="D450" s="4" t="s">
        <v>322</v>
      </c>
      <c r="E450" s="199" t="s">
        <v>41</v>
      </c>
      <c r="F450" s="274">
        <v>9</v>
      </c>
      <c r="G450" s="250"/>
      <c r="H450" s="362">
        <f t="shared" si="39"/>
        <v>0</v>
      </c>
    </row>
    <row r="451" spans="1:37" s="156" customFormat="1" ht="51.75" customHeight="1" x14ac:dyDescent="0.35">
      <c r="B451" s="271">
        <v>64</v>
      </c>
      <c r="C451" s="92"/>
      <c r="D451" s="4" t="s">
        <v>323</v>
      </c>
      <c r="E451" s="199" t="s">
        <v>38</v>
      </c>
      <c r="F451" s="274">
        <v>261</v>
      </c>
      <c r="G451" s="250"/>
      <c r="H451" s="362">
        <f t="shared" si="39"/>
        <v>0</v>
      </c>
      <c r="I451" s="155"/>
      <c r="J451" s="155"/>
      <c r="K451" s="155"/>
      <c r="L451" s="155"/>
      <c r="M451" s="155"/>
      <c r="N451" s="155"/>
      <c r="O451" s="155"/>
      <c r="P451" s="155"/>
      <c r="Q451" s="155"/>
      <c r="R451" s="155"/>
      <c r="S451" s="155"/>
      <c r="T451" s="155"/>
      <c r="U451" s="155"/>
      <c r="V451" s="155"/>
      <c r="W451" s="155"/>
      <c r="X451" s="155"/>
      <c r="Y451" s="155"/>
      <c r="Z451" s="155"/>
      <c r="AA451" s="155"/>
      <c r="AB451" s="155"/>
      <c r="AC451" s="155"/>
      <c r="AD451" s="155"/>
      <c r="AE451" s="155"/>
      <c r="AF451" s="155"/>
      <c r="AG451" s="155"/>
      <c r="AH451" s="155"/>
      <c r="AI451" s="155"/>
      <c r="AJ451" s="155"/>
      <c r="AK451" s="155"/>
    </row>
    <row r="452" spans="1:37" s="160" customFormat="1" ht="56.25" x14ac:dyDescent="0.35">
      <c r="B452" s="37">
        <v>65</v>
      </c>
      <c r="C452" s="92"/>
      <c r="D452" s="4" t="s">
        <v>324</v>
      </c>
      <c r="E452" s="199" t="s">
        <v>38</v>
      </c>
      <c r="F452" s="274">
        <f>F450*8</f>
        <v>72</v>
      </c>
      <c r="G452" s="250"/>
      <c r="H452" s="362">
        <f t="shared" si="39"/>
        <v>0</v>
      </c>
    </row>
    <row r="453" spans="1:37" s="160" customFormat="1" ht="75" x14ac:dyDescent="0.35">
      <c r="B453" s="271">
        <v>66</v>
      </c>
      <c r="C453" s="92"/>
      <c r="D453" s="4" t="s">
        <v>325</v>
      </c>
      <c r="E453" s="199" t="s">
        <v>38</v>
      </c>
      <c r="F453" s="274">
        <v>216</v>
      </c>
      <c r="G453" s="250"/>
      <c r="H453" s="362">
        <f t="shared" si="39"/>
        <v>0</v>
      </c>
    </row>
    <row r="454" spans="1:37" s="155" customFormat="1" ht="61.5" customHeight="1" thickBot="1" x14ac:dyDescent="0.4">
      <c r="B454" s="28">
        <v>67</v>
      </c>
      <c r="C454" s="92"/>
      <c r="D454" s="4" t="s">
        <v>326</v>
      </c>
      <c r="E454" s="199" t="s">
        <v>41</v>
      </c>
      <c r="F454" s="274">
        <v>9</v>
      </c>
      <c r="G454" s="250"/>
      <c r="H454" s="362">
        <f t="shared" si="39"/>
        <v>0</v>
      </c>
    </row>
    <row r="455" spans="1:37" s="3" customFormat="1" ht="17.25" customHeight="1" thickBot="1" x14ac:dyDescent="0.35">
      <c r="B455" s="445" t="s">
        <v>327</v>
      </c>
      <c r="C455" s="430"/>
      <c r="D455" s="430"/>
      <c r="E455" s="430"/>
      <c r="F455" s="430"/>
      <c r="G455" s="431"/>
      <c r="H455" s="33">
        <f>SUM(H449:H454)</f>
        <v>0</v>
      </c>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row>
    <row r="456" spans="1:37" s="172" customFormat="1" ht="19.5" customHeight="1" x14ac:dyDescent="0.25">
      <c r="A456" s="179"/>
      <c r="B456" s="347"/>
      <c r="C456" s="217"/>
      <c r="D456" s="176" t="s">
        <v>328</v>
      </c>
      <c r="E456" s="286"/>
      <c r="F456" s="287"/>
      <c r="G456" s="288"/>
      <c r="H456" s="340"/>
    </row>
    <row r="457" spans="1:37" s="156" customFormat="1" ht="38.25" thickBot="1" x14ac:dyDescent="0.4">
      <c r="B457" s="37">
        <v>68</v>
      </c>
      <c r="C457" s="90"/>
      <c r="D457" s="4" t="s">
        <v>329</v>
      </c>
      <c r="E457" s="199" t="s">
        <v>33</v>
      </c>
      <c r="F457" s="274">
        <v>1</v>
      </c>
      <c r="G457" s="250"/>
      <c r="H457" s="362">
        <f t="shared" ref="H457" si="40">G457*F457</f>
        <v>0</v>
      </c>
      <c r="I457" s="155"/>
      <c r="J457" s="155"/>
      <c r="K457" s="155"/>
      <c r="L457" s="155"/>
      <c r="M457" s="155"/>
      <c r="N457" s="155"/>
      <c r="O457" s="155"/>
      <c r="P457" s="155"/>
      <c r="Q457" s="155"/>
      <c r="R457" s="155"/>
      <c r="S457" s="155"/>
      <c r="T457" s="155"/>
      <c r="U457" s="155"/>
      <c r="V457" s="155"/>
      <c r="W457" s="155"/>
      <c r="X457" s="155"/>
      <c r="Y457" s="155"/>
      <c r="Z457" s="155"/>
      <c r="AA457" s="155"/>
      <c r="AB457" s="155"/>
      <c r="AC457" s="155"/>
      <c r="AD457" s="155"/>
      <c r="AE457" s="155"/>
      <c r="AF457" s="155"/>
      <c r="AG457" s="155"/>
      <c r="AH457" s="155"/>
      <c r="AI457" s="155"/>
      <c r="AJ457" s="155"/>
      <c r="AK457" s="155"/>
    </row>
    <row r="458" spans="1:37" s="3" customFormat="1" ht="17.25" customHeight="1" thickBot="1" x14ac:dyDescent="0.35">
      <c r="B458" s="445" t="s">
        <v>330</v>
      </c>
      <c r="C458" s="430"/>
      <c r="D458" s="430"/>
      <c r="E458" s="430"/>
      <c r="F458" s="430"/>
      <c r="G458" s="431"/>
      <c r="H458" s="33">
        <f>SUM(H457)</f>
        <v>0</v>
      </c>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row>
    <row r="459" spans="1:37" s="172" customFormat="1" ht="19.5" customHeight="1" x14ac:dyDescent="0.25">
      <c r="A459" s="179"/>
      <c r="B459" s="347"/>
      <c r="C459" s="217"/>
      <c r="D459" s="176" t="s">
        <v>334</v>
      </c>
      <c r="E459" s="286"/>
      <c r="F459" s="287"/>
      <c r="G459" s="288"/>
      <c r="H459" s="363"/>
      <c r="I459" s="230"/>
    </row>
    <row r="460" spans="1:37" s="156" customFormat="1" ht="93.75" x14ac:dyDescent="0.35">
      <c r="B460" s="37">
        <v>69</v>
      </c>
      <c r="C460" s="90"/>
      <c r="D460" s="4" t="s">
        <v>331</v>
      </c>
      <c r="E460" s="199" t="s">
        <v>33</v>
      </c>
      <c r="F460" s="274">
        <v>1</v>
      </c>
      <c r="G460" s="250"/>
      <c r="H460" s="362">
        <f t="shared" ref="H460:H462" si="41">G460*F460</f>
        <v>0</v>
      </c>
      <c r="I460" s="155"/>
      <c r="J460" s="155"/>
      <c r="K460" s="155"/>
      <c r="L460" s="155"/>
      <c r="M460" s="155"/>
      <c r="N460" s="155"/>
      <c r="O460" s="155"/>
      <c r="P460" s="155"/>
      <c r="Q460" s="155"/>
      <c r="R460" s="155"/>
      <c r="S460" s="155"/>
      <c r="T460" s="155"/>
      <c r="U460" s="155"/>
      <c r="V460" s="155"/>
      <c r="W460" s="155"/>
      <c r="X460" s="155"/>
      <c r="Y460" s="155"/>
      <c r="Z460" s="155"/>
      <c r="AA460" s="155"/>
      <c r="AB460" s="155"/>
      <c r="AC460" s="155"/>
      <c r="AD460" s="155"/>
      <c r="AE460" s="155"/>
      <c r="AF460" s="155"/>
      <c r="AG460" s="155"/>
      <c r="AH460" s="155"/>
      <c r="AI460" s="155"/>
      <c r="AJ460" s="155"/>
      <c r="AK460" s="155"/>
    </row>
    <row r="461" spans="1:37" s="160" customFormat="1" ht="75" x14ac:dyDescent="0.35">
      <c r="A461" s="168"/>
      <c r="B461" s="278">
        <v>70</v>
      </c>
      <c r="C461" s="279"/>
      <c r="D461" s="4" t="s">
        <v>332</v>
      </c>
      <c r="E461" s="199" t="s">
        <v>33</v>
      </c>
      <c r="F461" s="274">
        <v>1</v>
      </c>
      <c r="G461" s="250"/>
      <c r="H461" s="362">
        <f t="shared" si="41"/>
        <v>0</v>
      </c>
    </row>
    <row r="462" spans="1:37" s="156" customFormat="1" ht="51.75" customHeight="1" thickBot="1" x14ac:dyDescent="0.4">
      <c r="B462" s="271">
        <v>71</v>
      </c>
      <c r="C462" s="92"/>
      <c r="D462" s="4" t="s">
        <v>333</v>
      </c>
      <c r="E462" s="199" t="s">
        <v>33</v>
      </c>
      <c r="F462" s="274">
        <v>1</v>
      </c>
      <c r="G462" s="250"/>
      <c r="H462" s="362">
        <f t="shared" si="41"/>
        <v>0</v>
      </c>
      <c r="I462" s="155"/>
      <c r="J462" s="155"/>
      <c r="K462" s="155"/>
      <c r="L462" s="155"/>
      <c r="M462" s="155"/>
      <c r="N462" s="155"/>
      <c r="O462" s="155"/>
      <c r="P462" s="155"/>
      <c r="Q462" s="155"/>
      <c r="R462" s="155"/>
      <c r="S462" s="155"/>
      <c r="T462" s="155"/>
      <c r="U462" s="155"/>
      <c r="V462" s="155"/>
      <c r="W462" s="155"/>
      <c r="X462" s="155"/>
      <c r="Y462" s="155"/>
      <c r="Z462" s="155"/>
      <c r="AA462" s="155"/>
      <c r="AB462" s="155"/>
      <c r="AC462" s="155"/>
      <c r="AD462" s="155"/>
      <c r="AE462" s="155"/>
      <c r="AF462" s="155"/>
      <c r="AG462" s="155"/>
      <c r="AH462" s="155"/>
      <c r="AI462" s="155"/>
      <c r="AJ462" s="155"/>
      <c r="AK462" s="155"/>
    </row>
    <row r="463" spans="1:37" s="3" customFormat="1" ht="17.25" customHeight="1" thickBot="1" x14ac:dyDescent="0.35">
      <c r="B463" s="445" t="s">
        <v>335</v>
      </c>
      <c r="C463" s="430"/>
      <c r="D463" s="430"/>
      <c r="E463" s="430"/>
      <c r="F463" s="430"/>
      <c r="G463" s="431"/>
      <c r="H463" s="33">
        <f>SUM(H460:H462)</f>
        <v>0</v>
      </c>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row>
    <row r="464" spans="1:37" s="3" customFormat="1" ht="21.75" customHeight="1" thickBot="1" x14ac:dyDescent="0.4">
      <c r="B464" s="415" t="s">
        <v>337</v>
      </c>
      <c r="C464" s="416"/>
      <c r="D464" s="416"/>
      <c r="E464" s="416"/>
      <c r="F464" s="416"/>
      <c r="G464" s="417"/>
      <c r="H464" s="33">
        <f>H447+H455+H458+H463</f>
        <v>0</v>
      </c>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spans="2:37" ht="19.5" thickBot="1" x14ac:dyDescent="0.4">
      <c r="B465" s="154"/>
      <c r="C465" s="200"/>
      <c r="D465" s="21" t="s">
        <v>343</v>
      </c>
      <c r="E465" s="201"/>
      <c r="F465" s="202"/>
      <c r="G465" s="203"/>
      <c r="H465" s="204"/>
      <c r="J465"/>
      <c r="K465"/>
      <c r="L465"/>
      <c r="M465"/>
      <c r="N465"/>
      <c r="O465"/>
      <c r="P465"/>
      <c r="Q465"/>
      <c r="R465"/>
      <c r="S465"/>
      <c r="T465"/>
      <c r="U465"/>
      <c r="V465"/>
      <c r="W465"/>
      <c r="X465"/>
      <c r="Y465"/>
      <c r="Z465"/>
      <c r="AA465"/>
      <c r="AB465"/>
      <c r="AC465"/>
      <c r="AD465"/>
      <c r="AE465"/>
      <c r="AF465"/>
      <c r="AG465"/>
      <c r="AH465"/>
      <c r="AI465"/>
      <c r="AJ465"/>
      <c r="AK465"/>
    </row>
    <row r="466" spans="2:37" ht="18.75" x14ac:dyDescent="0.35">
      <c r="B466" s="205"/>
      <c r="C466" s="206"/>
      <c r="D466" s="135" t="s">
        <v>344</v>
      </c>
      <c r="E466" s="207"/>
      <c r="F466" s="166"/>
      <c r="G466" s="209"/>
      <c r="H466" s="337"/>
      <c r="J466"/>
      <c r="K466"/>
      <c r="L466"/>
      <c r="M466"/>
      <c r="N466"/>
      <c r="O466"/>
      <c r="P466"/>
      <c r="Q466"/>
      <c r="R466"/>
      <c r="S466"/>
      <c r="T466"/>
      <c r="U466"/>
      <c r="V466"/>
      <c r="W466"/>
      <c r="X466"/>
      <c r="Y466"/>
      <c r="Z466"/>
      <c r="AA466"/>
      <c r="AB466"/>
      <c r="AC466"/>
      <c r="AD466"/>
      <c r="AE466"/>
      <c r="AF466"/>
      <c r="AG466"/>
      <c r="AH466"/>
      <c r="AI466"/>
      <c r="AJ466"/>
      <c r="AK466"/>
    </row>
    <row r="467" spans="2:37" ht="75" x14ac:dyDescent="0.35">
      <c r="B467" s="30">
        <v>72</v>
      </c>
      <c r="C467" s="85"/>
      <c r="D467" s="31" t="s">
        <v>79</v>
      </c>
      <c r="E467" s="199" t="s">
        <v>55</v>
      </c>
      <c r="F467" s="113">
        <v>12</v>
      </c>
      <c r="G467" s="104"/>
      <c r="H467" s="83">
        <f>F467*G467</f>
        <v>0</v>
      </c>
      <c r="I467"/>
      <c r="J467"/>
      <c r="K467"/>
      <c r="L467"/>
      <c r="M467"/>
      <c r="N467"/>
      <c r="O467"/>
      <c r="P467"/>
      <c r="Q467"/>
      <c r="R467"/>
      <c r="S467"/>
      <c r="T467"/>
      <c r="U467"/>
      <c r="V467"/>
      <c r="W467"/>
      <c r="X467"/>
      <c r="Y467"/>
      <c r="Z467"/>
      <c r="AA467"/>
      <c r="AB467"/>
      <c r="AC467"/>
      <c r="AD467"/>
      <c r="AE467"/>
      <c r="AF467"/>
      <c r="AG467"/>
      <c r="AH467"/>
      <c r="AI467"/>
      <c r="AJ467"/>
      <c r="AK467"/>
    </row>
    <row r="468" spans="2:37" ht="56.25" x14ac:dyDescent="0.35">
      <c r="B468" s="30">
        <v>73</v>
      </c>
      <c r="C468" s="85"/>
      <c r="D468" s="4" t="s">
        <v>106</v>
      </c>
      <c r="E468" s="199" t="s">
        <v>55</v>
      </c>
      <c r="F468" s="113">
        <v>16</v>
      </c>
      <c r="G468" s="104"/>
      <c r="H468" s="83">
        <f>F468*G468</f>
        <v>0</v>
      </c>
      <c r="I468"/>
      <c r="J468"/>
      <c r="K468"/>
      <c r="L468"/>
      <c r="M468"/>
      <c r="N468"/>
      <c r="O468"/>
      <c r="P468"/>
      <c r="Q468"/>
      <c r="R468"/>
      <c r="S468"/>
      <c r="T468"/>
      <c r="U468"/>
      <c r="V468"/>
      <c r="W468"/>
      <c r="X468"/>
      <c r="Y468"/>
      <c r="Z468"/>
      <c r="AA468"/>
      <c r="AB468"/>
      <c r="AC468"/>
      <c r="AD468"/>
      <c r="AE468"/>
      <c r="AF468"/>
      <c r="AG468"/>
      <c r="AH468"/>
      <c r="AI468"/>
      <c r="AJ468"/>
      <c r="AK468"/>
    </row>
    <row r="469" spans="2:37" ht="75" x14ac:dyDescent="0.35">
      <c r="B469" s="30">
        <v>74</v>
      </c>
      <c r="C469" s="85"/>
      <c r="D469" s="31" t="s">
        <v>85</v>
      </c>
      <c r="E469" s="198" t="s">
        <v>38</v>
      </c>
      <c r="F469" s="114">
        <v>60</v>
      </c>
      <c r="G469" s="105"/>
      <c r="H469" s="82">
        <f>F469*G469</f>
        <v>0</v>
      </c>
      <c r="I469"/>
      <c r="J469"/>
      <c r="K469"/>
      <c r="L469"/>
      <c r="M469"/>
      <c r="N469"/>
      <c r="O469"/>
      <c r="P469"/>
      <c r="Q469"/>
      <c r="R469"/>
      <c r="S469"/>
      <c r="T469"/>
      <c r="U469"/>
      <c r="V469"/>
      <c r="W469"/>
      <c r="X469"/>
      <c r="Y469"/>
      <c r="Z469"/>
      <c r="AA469"/>
      <c r="AB469"/>
      <c r="AC469"/>
      <c r="AD469"/>
      <c r="AE469"/>
      <c r="AF469"/>
      <c r="AG469"/>
      <c r="AH469"/>
      <c r="AI469"/>
      <c r="AJ469"/>
      <c r="AK469"/>
    </row>
    <row r="470" spans="2:37" ht="57" thickBot="1" x14ac:dyDescent="0.4">
      <c r="B470" s="14">
        <v>75</v>
      </c>
      <c r="C470" s="87"/>
      <c r="D470" s="101" t="s">
        <v>108</v>
      </c>
      <c r="E470" s="210" t="s">
        <v>40</v>
      </c>
      <c r="F470" s="115">
        <v>1.6</v>
      </c>
      <c r="G470" s="106"/>
      <c r="H470" s="102">
        <f>F470*G470</f>
        <v>0</v>
      </c>
      <c r="I470"/>
      <c r="J470"/>
      <c r="K470"/>
      <c r="L470"/>
      <c r="M470"/>
      <c r="N470"/>
      <c r="O470"/>
      <c r="P470"/>
      <c r="Q470"/>
      <c r="R470"/>
      <c r="S470"/>
      <c r="T470"/>
      <c r="U470"/>
      <c r="V470"/>
      <c r="W470"/>
      <c r="X470"/>
      <c r="Y470"/>
      <c r="Z470"/>
      <c r="AA470"/>
      <c r="AB470"/>
      <c r="AC470"/>
      <c r="AD470"/>
      <c r="AE470"/>
      <c r="AF470"/>
      <c r="AG470"/>
      <c r="AH470"/>
      <c r="AI470"/>
      <c r="AJ470"/>
      <c r="AK470"/>
    </row>
    <row r="471" spans="2:37" ht="19.5" thickBot="1" x14ac:dyDescent="0.4">
      <c r="B471" s="123"/>
      <c r="C471" s="96"/>
      <c r="D471" s="418" t="s">
        <v>348</v>
      </c>
      <c r="E471" s="418"/>
      <c r="F471" s="418"/>
      <c r="G471" s="419"/>
      <c r="H471" s="103">
        <f>SUM(H467:H470)</f>
        <v>0</v>
      </c>
      <c r="I471"/>
      <c r="J471"/>
      <c r="K471"/>
      <c r="L471"/>
      <c r="M471"/>
      <c r="N471"/>
      <c r="O471"/>
      <c r="P471"/>
      <c r="Q471"/>
      <c r="R471"/>
      <c r="S471"/>
      <c r="T471"/>
      <c r="U471"/>
      <c r="V471"/>
      <c r="W471"/>
      <c r="X471"/>
      <c r="Y471"/>
      <c r="Z471"/>
      <c r="AA471"/>
      <c r="AB471"/>
      <c r="AC471"/>
      <c r="AD471"/>
      <c r="AE471"/>
      <c r="AF471"/>
      <c r="AG471"/>
      <c r="AH471"/>
      <c r="AI471"/>
      <c r="AJ471"/>
      <c r="AK471"/>
    </row>
    <row r="472" spans="2:37" ht="18.75" x14ac:dyDescent="0.35">
      <c r="B472" s="211"/>
      <c r="C472" s="212"/>
      <c r="D472" s="146" t="s">
        <v>345</v>
      </c>
      <c r="E472" s="213"/>
      <c r="F472" s="109"/>
      <c r="G472" s="57"/>
      <c r="H472" s="147"/>
      <c r="I472" s="148"/>
      <c r="J472"/>
      <c r="K472"/>
      <c r="L472"/>
      <c r="M472"/>
      <c r="N472"/>
      <c r="O472"/>
      <c r="P472"/>
      <c r="Q472"/>
      <c r="R472"/>
      <c r="S472"/>
      <c r="T472"/>
      <c r="U472"/>
      <c r="V472"/>
      <c r="W472"/>
      <c r="X472"/>
      <c r="Y472"/>
      <c r="Z472"/>
      <c r="AA472"/>
      <c r="AB472"/>
      <c r="AC472"/>
      <c r="AD472"/>
      <c r="AE472"/>
      <c r="AF472"/>
      <c r="AG472"/>
      <c r="AH472"/>
      <c r="AI472"/>
      <c r="AJ472"/>
      <c r="AK472"/>
    </row>
    <row r="473" spans="2:37" ht="56.25" x14ac:dyDescent="0.35">
      <c r="B473" s="30">
        <v>76</v>
      </c>
      <c r="C473" s="90"/>
      <c r="D473" s="31" t="s">
        <v>97</v>
      </c>
      <c r="E473" s="198" t="s">
        <v>39</v>
      </c>
      <c r="F473" s="109">
        <v>36</v>
      </c>
      <c r="G473" s="105"/>
      <c r="H473" s="38">
        <f>F473*G473</f>
        <v>0</v>
      </c>
      <c r="I473"/>
      <c r="J473"/>
      <c r="K473"/>
      <c r="L473"/>
      <c r="M473"/>
      <c r="N473"/>
      <c r="O473"/>
      <c r="P473"/>
      <c r="Q473"/>
      <c r="R473"/>
      <c r="S473"/>
      <c r="T473"/>
      <c r="U473"/>
      <c r="V473"/>
      <c r="W473"/>
      <c r="X473"/>
      <c r="Y473"/>
      <c r="Z473"/>
      <c r="AA473"/>
      <c r="AB473"/>
      <c r="AC473"/>
      <c r="AD473"/>
      <c r="AE473"/>
      <c r="AF473"/>
      <c r="AG473"/>
      <c r="AH473"/>
      <c r="AI473"/>
      <c r="AJ473"/>
      <c r="AK473"/>
    </row>
    <row r="474" spans="2:37" ht="56.25" x14ac:dyDescent="0.35">
      <c r="B474" s="81">
        <v>77</v>
      </c>
      <c r="C474" s="95"/>
      <c r="D474" s="4" t="s">
        <v>86</v>
      </c>
      <c r="E474" s="214" t="s">
        <v>39</v>
      </c>
      <c r="F474" s="112">
        <v>144</v>
      </c>
      <c r="G474" s="104"/>
      <c r="H474" s="41">
        <f>F474*G474</f>
        <v>0</v>
      </c>
      <c r="I474"/>
      <c r="J474"/>
      <c r="K474"/>
      <c r="L474"/>
      <c r="M474"/>
      <c r="N474"/>
      <c r="O474"/>
      <c r="P474"/>
      <c r="Q474"/>
      <c r="R474"/>
      <c r="S474"/>
      <c r="T474"/>
      <c r="U474"/>
      <c r="V474"/>
      <c r="W474"/>
      <c r="X474"/>
      <c r="Y474"/>
      <c r="Z474"/>
      <c r="AA474"/>
      <c r="AB474"/>
      <c r="AC474"/>
      <c r="AD474"/>
      <c r="AE474"/>
      <c r="AF474"/>
      <c r="AG474"/>
      <c r="AH474"/>
      <c r="AI474"/>
      <c r="AJ474"/>
      <c r="AK474"/>
    </row>
    <row r="475" spans="2:37" ht="75.75" thickBot="1" x14ac:dyDescent="0.4">
      <c r="B475" s="81">
        <v>78</v>
      </c>
      <c r="C475" s="95"/>
      <c r="D475" s="101" t="s">
        <v>104</v>
      </c>
      <c r="E475" s="214" t="s">
        <v>39</v>
      </c>
      <c r="F475" s="112">
        <v>10</v>
      </c>
      <c r="G475" s="106"/>
      <c r="H475" s="41">
        <f>F475*G475</f>
        <v>0</v>
      </c>
      <c r="I475"/>
      <c r="J475"/>
      <c r="K475"/>
      <c r="L475"/>
      <c r="M475"/>
      <c r="N475"/>
      <c r="O475"/>
      <c r="P475"/>
      <c r="Q475"/>
      <c r="R475"/>
      <c r="S475"/>
      <c r="T475"/>
      <c r="U475"/>
      <c r="V475"/>
      <c r="W475"/>
      <c r="X475"/>
      <c r="Y475"/>
      <c r="Z475"/>
      <c r="AA475"/>
      <c r="AB475"/>
      <c r="AC475"/>
      <c r="AD475"/>
      <c r="AE475"/>
      <c r="AF475"/>
      <c r="AG475"/>
      <c r="AH475"/>
      <c r="AI475"/>
      <c r="AJ475"/>
      <c r="AK475"/>
    </row>
    <row r="476" spans="2:37" ht="19.5" thickBot="1" x14ac:dyDescent="0.4">
      <c r="B476" s="47"/>
      <c r="C476" s="96"/>
      <c r="D476" s="418" t="s">
        <v>346</v>
      </c>
      <c r="E476" s="418"/>
      <c r="F476" s="418"/>
      <c r="G476" s="420"/>
      <c r="H476" s="122">
        <f>SUM(H473:H474)</f>
        <v>0</v>
      </c>
      <c r="I476"/>
      <c r="J476"/>
      <c r="K476"/>
      <c r="L476"/>
      <c r="M476"/>
      <c r="N476"/>
      <c r="O476"/>
      <c r="P476"/>
      <c r="Q476"/>
      <c r="R476"/>
      <c r="S476"/>
      <c r="T476"/>
      <c r="U476"/>
      <c r="V476"/>
      <c r="W476"/>
      <c r="X476"/>
      <c r="Y476"/>
      <c r="Z476"/>
      <c r="AA476"/>
      <c r="AB476"/>
      <c r="AC476"/>
      <c r="AD476"/>
      <c r="AE476"/>
      <c r="AF476"/>
      <c r="AG476"/>
      <c r="AH476"/>
      <c r="AI476"/>
      <c r="AJ476"/>
      <c r="AK476"/>
    </row>
    <row r="477" spans="2:37" ht="24" customHeight="1" thickBot="1" x14ac:dyDescent="0.4">
      <c r="B477" s="424" t="s">
        <v>347</v>
      </c>
      <c r="C477" s="425"/>
      <c r="D477" s="425"/>
      <c r="E477" s="425"/>
      <c r="F477" s="425"/>
      <c r="G477" s="426"/>
      <c r="H477" s="58">
        <f>H471+H476</f>
        <v>0</v>
      </c>
      <c r="J477"/>
      <c r="K477"/>
      <c r="L477"/>
      <c r="M477"/>
      <c r="N477"/>
      <c r="O477"/>
      <c r="P477"/>
      <c r="Q477"/>
      <c r="R477"/>
      <c r="S477"/>
      <c r="T477"/>
      <c r="U477"/>
      <c r="V477"/>
      <c r="W477"/>
      <c r="X477"/>
      <c r="Y477"/>
      <c r="Z477"/>
      <c r="AA477"/>
      <c r="AB477"/>
      <c r="AC477"/>
      <c r="AD477"/>
      <c r="AE477"/>
      <c r="AF477"/>
      <c r="AG477"/>
      <c r="AH477"/>
      <c r="AI477"/>
      <c r="AJ477"/>
      <c r="AK477"/>
    </row>
    <row r="478" spans="2:37" ht="19.5" thickBot="1" x14ac:dyDescent="0.4">
      <c r="B478" s="60"/>
      <c r="E478" s="62"/>
      <c r="H478" s="42"/>
    </row>
    <row r="479" spans="2:37" ht="21.75" customHeight="1" thickBot="1" x14ac:dyDescent="0.4">
      <c r="B479" s="40"/>
      <c r="C479" s="97"/>
      <c r="D479" s="427" t="s">
        <v>349</v>
      </c>
      <c r="E479" s="427"/>
      <c r="F479" s="427"/>
      <c r="G479" s="427"/>
      <c r="H479" s="59"/>
    </row>
    <row r="480" spans="2:37" ht="18.75" x14ac:dyDescent="0.35">
      <c r="B480" s="13"/>
      <c r="C480" s="85"/>
      <c r="D480" s="26" t="s">
        <v>47</v>
      </c>
      <c r="E480" s="26"/>
      <c r="F480" s="118"/>
      <c r="G480" s="65"/>
      <c r="H480" s="64">
        <f>SUM(H339)</f>
        <v>0</v>
      </c>
    </row>
    <row r="481" spans="1:37" s="1" customFormat="1" ht="18.75" x14ac:dyDescent="0.25">
      <c r="B481" s="25"/>
      <c r="C481" s="98"/>
      <c r="D481" s="26" t="s">
        <v>48</v>
      </c>
      <c r="E481" s="27"/>
      <c r="F481" s="118"/>
      <c r="G481" s="65"/>
      <c r="H481" s="66">
        <f>SUM(H347)</f>
        <v>0</v>
      </c>
    </row>
    <row r="482" spans="1:37" s="1" customFormat="1" ht="18.75" x14ac:dyDescent="0.35">
      <c r="B482" s="5"/>
      <c r="C482" s="99"/>
      <c r="D482" s="27" t="s">
        <v>214</v>
      </c>
      <c r="E482" s="27"/>
      <c r="F482" s="119"/>
      <c r="G482" s="67"/>
      <c r="H482" s="64">
        <f>SUM(H355)</f>
        <v>0</v>
      </c>
    </row>
    <row r="483" spans="1:37" s="1" customFormat="1" ht="18.75" x14ac:dyDescent="0.25">
      <c r="B483" s="25"/>
      <c r="C483" s="98"/>
      <c r="D483" s="26" t="s">
        <v>213</v>
      </c>
      <c r="E483" s="27"/>
      <c r="F483" s="118"/>
      <c r="G483" s="65"/>
      <c r="H483" s="66">
        <f>H435</f>
        <v>0</v>
      </c>
    </row>
    <row r="484" spans="1:37" s="1" customFormat="1" ht="18.75" x14ac:dyDescent="0.35">
      <c r="B484" s="5"/>
      <c r="C484" s="99"/>
      <c r="D484" s="27" t="s">
        <v>338</v>
      </c>
      <c r="E484" s="27"/>
      <c r="F484" s="119"/>
      <c r="G484" s="67"/>
      <c r="H484" s="64">
        <f>H464</f>
        <v>0</v>
      </c>
    </row>
    <row r="485" spans="1:37" s="1" customFormat="1" ht="34.5" customHeight="1" thickBot="1" x14ac:dyDescent="0.3">
      <c r="B485" s="68"/>
      <c r="C485" s="100"/>
      <c r="D485" s="69" t="s">
        <v>339</v>
      </c>
      <c r="E485" s="69"/>
      <c r="F485" s="120"/>
      <c r="G485" s="70"/>
      <c r="H485" s="71">
        <f>SUM(H477)</f>
        <v>0</v>
      </c>
    </row>
    <row r="486" spans="1:37" s="1" customFormat="1" ht="19.5" thickBot="1" x14ac:dyDescent="0.4">
      <c r="B486" s="43"/>
      <c r="C486" s="96"/>
      <c r="D486" s="421" t="s">
        <v>98</v>
      </c>
      <c r="E486" s="422"/>
      <c r="F486" s="422" t="s">
        <v>99</v>
      </c>
      <c r="G486" s="423"/>
      <c r="H486" s="72">
        <f>SUM(H480:H485)</f>
        <v>0</v>
      </c>
    </row>
    <row r="487" spans="1:37" s="1" customFormat="1" ht="18.75" x14ac:dyDescent="0.35">
      <c r="B487" s="218"/>
      <c r="C487" s="219"/>
      <c r="D487" s="236"/>
      <c r="E487" s="236"/>
      <c r="F487" s="236"/>
      <c r="G487" s="236"/>
      <c r="H487" s="391"/>
    </row>
    <row r="488" spans="1:37" s="1" customFormat="1" ht="19.5" thickBot="1" x14ac:dyDescent="0.4">
      <c r="B488" s="218"/>
      <c r="C488" s="219"/>
      <c r="D488" s="235"/>
      <c r="E488" s="235"/>
      <c r="F488" s="235"/>
      <c r="G488" s="235"/>
      <c r="H488" s="75"/>
    </row>
    <row r="489" spans="1:37" ht="19.5" thickBot="1" x14ac:dyDescent="0.4">
      <c r="A489" s="231"/>
      <c r="B489" s="218"/>
      <c r="C489" s="218"/>
      <c r="D489" s="449" t="s">
        <v>354</v>
      </c>
      <c r="E489" s="450"/>
      <c r="F489" s="450"/>
      <c r="G489" s="451"/>
      <c r="H489" s="232"/>
    </row>
    <row r="490" spans="1:37" s="1" customFormat="1" ht="18.75" customHeight="1" thickBot="1" x14ac:dyDescent="0.4">
      <c r="A490" s="231"/>
      <c r="B490" s="22"/>
      <c r="C490" s="22"/>
      <c r="D490" s="452" t="s">
        <v>380</v>
      </c>
      <c r="E490" s="453"/>
      <c r="F490" s="453"/>
      <c r="G490" s="454"/>
      <c r="H490" s="233">
        <f>H181</f>
        <v>0</v>
      </c>
    </row>
    <row r="491" spans="1:37" s="1" customFormat="1" ht="18.75" customHeight="1" thickBot="1" x14ac:dyDescent="0.4">
      <c r="A491" s="231"/>
      <c r="B491" s="22"/>
      <c r="C491" s="22"/>
      <c r="D491" s="452" t="s">
        <v>381</v>
      </c>
      <c r="E491" s="453"/>
      <c r="F491" s="453"/>
      <c r="G491" s="454"/>
      <c r="H491" s="233">
        <f>H333</f>
        <v>0</v>
      </c>
    </row>
    <row r="492" spans="1:37" s="1" customFormat="1" ht="18.75" customHeight="1" thickBot="1" x14ac:dyDescent="0.4">
      <c r="A492" s="231"/>
      <c r="B492" s="22"/>
      <c r="C492" s="22"/>
      <c r="D492" s="452" t="s">
        <v>382</v>
      </c>
      <c r="E492" s="453"/>
      <c r="F492" s="453"/>
      <c r="G492" s="454"/>
      <c r="H492" s="233">
        <f>H486</f>
        <v>0</v>
      </c>
    </row>
    <row r="493" spans="1:37" s="1" customFormat="1" ht="19.5" thickBot="1" x14ac:dyDescent="0.4">
      <c r="A493" s="231"/>
      <c r="B493" s="34"/>
      <c r="C493" s="34"/>
      <c r="D493" s="446" t="s">
        <v>355</v>
      </c>
      <c r="E493" s="447"/>
      <c r="F493" s="447"/>
      <c r="G493" s="448"/>
      <c r="H493" s="234">
        <f>SUM(H490:H492)</f>
        <v>0</v>
      </c>
    </row>
    <row r="494" spans="1:37" s="1" customFormat="1" ht="18.75" x14ac:dyDescent="0.35">
      <c r="A494" s="231"/>
      <c r="B494" s="34"/>
      <c r="C494" s="34"/>
      <c r="D494" s="237"/>
      <c r="E494" s="237"/>
      <c r="F494" s="237"/>
      <c r="G494" s="237"/>
      <c r="H494" s="238"/>
    </row>
    <row r="495" spans="1:37" s="1" customFormat="1" ht="18.75" x14ac:dyDescent="0.35">
      <c r="A495" s="231"/>
      <c r="B495" s="34"/>
      <c r="C495" s="34"/>
      <c r="D495" s="237"/>
      <c r="E495" s="237"/>
      <c r="F495" s="237"/>
      <c r="G495" s="237"/>
      <c r="H495" s="238"/>
    </row>
    <row r="496" spans="1:37" ht="18.75" x14ac:dyDescent="0.25">
      <c r="B496" s="34"/>
      <c r="D496" s="35" t="s">
        <v>74</v>
      </c>
      <c r="E496" s="34"/>
      <c r="F496" s="121"/>
      <c r="G496" s="74"/>
      <c r="H496" s="73"/>
      <c r="I496"/>
      <c r="J496"/>
      <c r="K496"/>
      <c r="L496"/>
      <c r="M496"/>
      <c r="N496"/>
      <c r="O496"/>
      <c r="P496"/>
      <c r="Q496"/>
      <c r="R496"/>
      <c r="S496"/>
      <c r="T496"/>
      <c r="U496"/>
      <c r="V496"/>
      <c r="W496"/>
      <c r="X496"/>
      <c r="Y496"/>
      <c r="Z496"/>
      <c r="AA496"/>
      <c r="AB496"/>
      <c r="AC496"/>
      <c r="AD496"/>
      <c r="AE496"/>
      <c r="AF496"/>
      <c r="AG496"/>
      <c r="AH496"/>
      <c r="AI496"/>
      <c r="AJ496"/>
      <c r="AK496"/>
    </row>
    <row r="497" spans="2:37" ht="18.75" x14ac:dyDescent="0.25">
      <c r="B497" s="34"/>
      <c r="D497" s="35" t="s">
        <v>75</v>
      </c>
      <c r="E497" s="34"/>
      <c r="F497" s="121"/>
      <c r="G497" s="74"/>
      <c r="H497" s="73"/>
      <c r="I497"/>
      <c r="J497"/>
      <c r="K497"/>
      <c r="L497"/>
      <c r="M497"/>
      <c r="N497"/>
      <c r="O497"/>
      <c r="P497"/>
      <c r="Q497"/>
      <c r="R497"/>
      <c r="S497"/>
      <c r="T497"/>
      <c r="U497"/>
      <c r="V497"/>
      <c r="W497"/>
      <c r="X497"/>
      <c r="Y497"/>
      <c r="Z497"/>
      <c r="AA497"/>
      <c r="AB497"/>
      <c r="AC497"/>
      <c r="AD497"/>
      <c r="AE497"/>
      <c r="AF497"/>
      <c r="AG497"/>
      <c r="AH497"/>
      <c r="AI497"/>
      <c r="AJ497"/>
      <c r="AK497"/>
    </row>
    <row r="498" spans="2:37" ht="18.75" x14ac:dyDescent="0.25">
      <c r="B498" s="34"/>
      <c r="D498" s="35" t="s">
        <v>76</v>
      </c>
      <c r="E498" s="34"/>
      <c r="F498" s="121"/>
      <c r="G498" s="74"/>
      <c r="H498" s="73"/>
      <c r="I498"/>
      <c r="J498"/>
      <c r="K498"/>
      <c r="L498"/>
      <c r="M498"/>
      <c r="N498"/>
      <c r="O498"/>
      <c r="P498"/>
      <c r="Q498"/>
      <c r="R498"/>
      <c r="S498"/>
      <c r="T498"/>
      <c r="U498"/>
      <c r="V498"/>
      <c r="W498"/>
      <c r="X498"/>
      <c r="Y498"/>
      <c r="Z498"/>
      <c r="AA498"/>
      <c r="AB498"/>
      <c r="AC498"/>
      <c r="AD498"/>
      <c r="AE498"/>
      <c r="AF498"/>
      <c r="AG498"/>
      <c r="AH498"/>
      <c r="AI498"/>
      <c r="AJ498"/>
      <c r="AK498"/>
    </row>
    <row r="499" spans="2:37" ht="18.75" x14ac:dyDescent="0.25">
      <c r="H499" s="75"/>
    </row>
    <row r="501" spans="2:37" x14ac:dyDescent="0.25">
      <c r="H501" s="36"/>
    </row>
    <row r="502" spans="2:37" x14ac:dyDescent="0.25">
      <c r="H502" s="36"/>
    </row>
    <row r="503" spans="2:37" x14ac:dyDescent="0.25">
      <c r="H503" s="36"/>
    </row>
  </sheetData>
  <mergeCells count="88">
    <mergeCell ref="B142:G142"/>
    <mergeCell ref="D19:H19"/>
    <mergeCell ref="D30:G30"/>
    <mergeCell ref="B35:G35"/>
    <mergeCell ref="B43:G43"/>
    <mergeCell ref="B51:G51"/>
    <mergeCell ref="B31:H31"/>
    <mergeCell ref="B67:G67"/>
    <mergeCell ref="B75:G75"/>
    <mergeCell ref="B92:G92"/>
    <mergeCell ref="B108:G108"/>
    <mergeCell ref="B130:G130"/>
    <mergeCell ref="B129:G129"/>
    <mergeCell ref="D13:H13"/>
    <mergeCell ref="D14:H14"/>
    <mergeCell ref="D15:H15"/>
    <mergeCell ref="D16:H16"/>
    <mergeCell ref="D17:H17"/>
    <mergeCell ref="D18:H18"/>
    <mergeCell ref="B150:G150"/>
    <mergeCell ref="B153:G153"/>
    <mergeCell ref="D12:H12"/>
    <mergeCell ref="B1:H1"/>
    <mergeCell ref="B2:H2"/>
    <mergeCell ref="B3:H3"/>
    <mergeCell ref="C4:H4"/>
    <mergeCell ref="D5:H5"/>
    <mergeCell ref="D6:H6"/>
    <mergeCell ref="D7:H7"/>
    <mergeCell ref="D8:H8"/>
    <mergeCell ref="D9:H9"/>
    <mergeCell ref="D10:H10"/>
    <mergeCell ref="D11:H11"/>
    <mergeCell ref="B114:G114"/>
    <mergeCell ref="B183:H183"/>
    <mergeCell ref="B187:G187"/>
    <mergeCell ref="B195:G195"/>
    <mergeCell ref="B158:G158"/>
    <mergeCell ref="B159:G159"/>
    <mergeCell ref="D166:G166"/>
    <mergeCell ref="D170:G170"/>
    <mergeCell ref="B171:G171"/>
    <mergeCell ref="D173:G173"/>
    <mergeCell ref="D181:G181"/>
    <mergeCell ref="B203:G203"/>
    <mergeCell ref="B219:G219"/>
    <mergeCell ref="B227:G227"/>
    <mergeCell ref="B244:G244"/>
    <mergeCell ref="B260:G260"/>
    <mergeCell ref="B266:G266"/>
    <mergeCell ref="B281:G281"/>
    <mergeCell ref="B282:G282"/>
    <mergeCell ref="B294:G294"/>
    <mergeCell ref="B302:G302"/>
    <mergeCell ref="B324:G324"/>
    <mergeCell ref="D326:G326"/>
    <mergeCell ref="D333:G333"/>
    <mergeCell ref="B335:H335"/>
    <mergeCell ref="B305:G305"/>
    <mergeCell ref="B310:G310"/>
    <mergeCell ref="B311:G311"/>
    <mergeCell ref="D319:G319"/>
    <mergeCell ref="D323:G323"/>
    <mergeCell ref="B339:G339"/>
    <mergeCell ref="B347:G347"/>
    <mergeCell ref="B355:G355"/>
    <mergeCell ref="B371:G371"/>
    <mergeCell ref="B380:G380"/>
    <mergeCell ref="B397:G397"/>
    <mergeCell ref="B413:G413"/>
    <mergeCell ref="B419:G419"/>
    <mergeCell ref="B434:G434"/>
    <mergeCell ref="B435:G435"/>
    <mergeCell ref="D471:G471"/>
    <mergeCell ref="D476:G476"/>
    <mergeCell ref="B477:G477"/>
    <mergeCell ref="D479:G479"/>
    <mergeCell ref="B447:G447"/>
    <mergeCell ref="B455:G455"/>
    <mergeCell ref="B458:G458"/>
    <mergeCell ref="B463:G463"/>
    <mergeCell ref="B464:G464"/>
    <mergeCell ref="D493:G493"/>
    <mergeCell ref="D486:G486"/>
    <mergeCell ref="D489:G489"/>
    <mergeCell ref="D490:G490"/>
    <mergeCell ref="D491:G491"/>
    <mergeCell ref="D492:G492"/>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Петровец&amp;CРеконструкција на ул. 13, 14 и 15 во УБ 6, с. Ржаничино &amp;R&amp;P/&amp;N</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ECDD-15E0-4FB1-BE28-6A9B2A3B3906}">
  <sheetPr>
    <pageSetUpPr fitToPage="1"/>
  </sheetPr>
  <dimension ref="B1:K19"/>
  <sheetViews>
    <sheetView view="pageBreakPreview" zoomScale="84" zoomScaleNormal="100" zoomScaleSheetLayoutView="84" workbookViewId="0">
      <selection activeCell="H18" sqref="H18"/>
    </sheetView>
  </sheetViews>
  <sheetFormatPr defaultColWidth="25" defaultRowHeight="15.75" x14ac:dyDescent="0.25"/>
  <cols>
    <col min="1" max="1" width="6.28515625" customWidth="1"/>
    <col min="2" max="6" width="9.140625" style="6" customWidth="1"/>
    <col min="7" max="7" width="16.5703125" style="6" customWidth="1"/>
    <col min="8" max="8" width="23" style="6" customWidth="1"/>
    <col min="9" max="9" width="27.85546875" customWidth="1"/>
    <col min="10" max="10" width="22.140625" customWidth="1"/>
    <col min="11" max="11" width="12.42578125" customWidth="1"/>
    <col min="12" max="248" width="9.140625" customWidth="1"/>
    <col min="249" max="249" width="6.28515625" customWidth="1"/>
    <col min="250" max="254" width="9.140625" customWidth="1"/>
    <col min="255" max="255" width="20.85546875" customWidth="1"/>
  </cols>
  <sheetData>
    <row r="1" spans="2:11" ht="22.5" customHeight="1" thickBot="1" x14ac:dyDescent="0.3"/>
    <row r="2" spans="2:11" ht="93.75" customHeight="1" thickBot="1" x14ac:dyDescent="0.3">
      <c r="B2" s="460" t="s">
        <v>140</v>
      </c>
      <c r="C2" s="461"/>
      <c r="D2" s="461"/>
      <c r="E2" s="461"/>
      <c r="F2" s="461"/>
      <c r="G2" s="461"/>
      <c r="H2" s="461"/>
      <c r="I2" s="461"/>
      <c r="J2" s="462"/>
    </row>
    <row r="3" spans="2:11" ht="19.5" thickBot="1" x14ac:dyDescent="0.3">
      <c r="B3" s="463" t="s">
        <v>141</v>
      </c>
      <c r="C3" s="464"/>
      <c r="D3" s="464"/>
      <c r="E3" s="464"/>
      <c r="F3" s="464"/>
      <c r="G3" s="464"/>
      <c r="H3" s="464"/>
      <c r="I3" s="464"/>
      <c r="J3" s="465"/>
    </row>
    <row r="4" spans="2:11" ht="38.25" thickBot="1" x14ac:dyDescent="0.3">
      <c r="B4" s="466"/>
      <c r="C4" s="467"/>
      <c r="D4" s="467"/>
      <c r="E4" s="467"/>
      <c r="F4" s="467"/>
      <c r="G4" s="467"/>
      <c r="H4" s="9" t="s">
        <v>60</v>
      </c>
      <c r="I4" s="10" t="s">
        <v>100</v>
      </c>
      <c r="J4" s="11" t="s">
        <v>59</v>
      </c>
    </row>
    <row r="5" spans="2:11" ht="37.5" customHeight="1" x14ac:dyDescent="0.35">
      <c r="B5" s="468" t="s">
        <v>142</v>
      </c>
      <c r="C5" s="469"/>
      <c r="D5" s="469"/>
      <c r="E5" s="469"/>
      <c r="F5" s="469"/>
      <c r="G5" s="469"/>
      <c r="H5" s="46">
        <f>'Општина Гостивар'!H82</f>
        <v>0</v>
      </c>
      <c r="I5" s="152">
        <f t="shared" ref="I5:I12" si="0">H5*10%</f>
        <v>0</v>
      </c>
      <c r="J5" s="153">
        <f t="shared" ref="J5:J13" si="1">SUM(H5:I5)</f>
        <v>0</v>
      </c>
    </row>
    <row r="6" spans="2:11" ht="24" customHeight="1" x14ac:dyDescent="0.25">
      <c r="B6" s="472" t="s">
        <v>360</v>
      </c>
      <c r="C6" s="473"/>
      <c r="D6" s="473"/>
      <c r="E6" s="473"/>
      <c r="F6" s="473"/>
      <c r="G6" s="473"/>
      <c r="H6" s="239">
        <f>H5</f>
        <v>0</v>
      </c>
      <c r="I6" s="240">
        <f t="shared" si="0"/>
        <v>0</v>
      </c>
      <c r="J6" s="241">
        <f t="shared" si="1"/>
        <v>0</v>
      </c>
      <c r="K6" s="248"/>
    </row>
    <row r="7" spans="2:11" ht="37.5" customHeight="1" x14ac:dyDescent="0.35">
      <c r="B7" s="468" t="s">
        <v>225</v>
      </c>
      <c r="C7" s="469"/>
      <c r="D7" s="469"/>
      <c r="E7" s="469"/>
      <c r="F7" s="469"/>
      <c r="G7" s="469"/>
      <c r="H7" s="46">
        <f>'Општина Маврово и Ростуше'!H146</f>
        <v>0</v>
      </c>
      <c r="I7" s="152">
        <f t="shared" si="0"/>
        <v>0</v>
      </c>
      <c r="J7" s="153">
        <f t="shared" si="1"/>
        <v>0</v>
      </c>
    </row>
    <row r="8" spans="2:11" ht="18.75" x14ac:dyDescent="0.25">
      <c r="B8" s="472" t="s">
        <v>361</v>
      </c>
      <c r="C8" s="473"/>
      <c r="D8" s="473"/>
      <c r="E8" s="473"/>
      <c r="F8" s="473"/>
      <c r="G8" s="473"/>
      <c r="H8" s="239">
        <f>H7</f>
        <v>0</v>
      </c>
      <c r="I8" s="240">
        <f t="shared" si="0"/>
        <v>0</v>
      </c>
      <c r="J8" s="241">
        <f t="shared" si="1"/>
        <v>0</v>
      </c>
      <c r="K8" s="248"/>
    </row>
    <row r="9" spans="2:11" ht="38.25" customHeight="1" x14ac:dyDescent="0.35">
      <c r="B9" s="468" t="s">
        <v>356</v>
      </c>
      <c r="C9" s="469"/>
      <c r="D9" s="469"/>
      <c r="E9" s="469"/>
      <c r="F9" s="469"/>
      <c r="G9" s="469"/>
      <c r="H9" s="46">
        <f>'Општина Петровец'!H490</f>
        <v>0</v>
      </c>
      <c r="I9" s="152">
        <f t="shared" si="0"/>
        <v>0</v>
      </c>
      <c r="J9" s="153">
        <f t="shared" si="1"/>
        <v>0</v>
      </c>
    </row>
    <row r="10" spans="2:11" ht="38.25" customHeight="1" x14ac:dyDescent="0.35">
      <c r="B10" s="468" t="s">
        <v>357</v>
      </c>
      <c r="C10" s="469"/>
      <c r="D10" s="469"/>
      <c r="E10" s="469"/>
      <c r="F10" s="469"/>
      <c r="G10" s="469"/>
      <c r="H10" s="46">
        <f>'Општина Петровец'!H491</f>
        <v>0</v>
      </c>
      <c r="I10" s="152">
        <f t="shared" si="0"/>
        <v>0</v>
      </c>
      <c r="J10" s="153">
        <f t="shared" si="1"/>
        <v>0</v>
      </c>
    </row>
    <row r="11" spans="2:11" ht="38.25" customHeight="1" x14ac:dyDescent="0.35">
      <c r="B11" s="468" t="s">
        <v>358</v>
      </c>
      <c r="C11" s="469"/>
      <c r="D11" s="469"/>
      <c r="E11" s="469"/>
      <c r="F11" s="469"/>
      <c r="G11" s="469"/>
      <c r="H11" s="46">
        <f>'Општина Петровец'!H492</f>
        <v>0</v>
      </c>
      <c r="I11" s="152">
        <f t="shared" si="0"/>
        <v>0</v>
      </c>
      <c r="J11" s="153">
        <f t="shared" si="1"/>
        <v>0</v>
      </c>
    </row>
    <row r="12" spans="2:11" ht="29.25" customHeight="1" thickBot="1" x14ac:dyDescent="0.3">
      <c r="B12" s="470" t="s">
        <v>362</v>
      </c>
      <c r="C12" s="471"/>
      <c r="D12" s="471"/>
      <c r="E12" s="471"/>
      <c r="F12" s="471"/>
      <c r="G12" s="471"/>
      <c r="H12" s="242">
        <f>SUM(H9:H11)</f>
        <v>0</v>
      </c>
      <c r="I12" s="243">
        <f t="shared" si="0"/>
        <v>0</v>
      </c>
      <c r="J12" s="244">
        <f t="shared" si="1"/>
        <v>0</v>
      </c>
      <c r="K12" s="248"/>
    </row>
    <row r="13" spans="2:11" ht="39.75" customHeight="1" thickBot="1" x14ac:dyDescent="0.3">
      <c r="B13" s="474" t="s">
        <v>359</v>
      </c>
      <c r="C13" s="475"/>
      <c r="D13" s="475"/>
      <c r="E13" s="475"/>
      <c r="F13" s="475"/>
      <c r="G13" s="475"/>
      <c r="H13" s="246">
        <f>H12+H8+H6</f>
        <v>0</v>
      </c>
      <c r="I13" s="245">
        <f>I12+I8+I6</f>
        <v>0</v>
      </c>
      <c r="J13" s="245">
        <f t="shared" si="1"/>
        <v>0</v>
      </c>
    </row>
    <row r="14" spans="2:11" ht="29.25" customHeight="1" thickBot="1" x14ac:dyDescent="0.3">
      <c r="B14" s="457" t="s">
        <v>61</v>
      </c>
      <c r="C14" s="458"/>
      <c r="D14" s="458"/>
      <c r="E14" s="458"/>
      <c r="F14" s="458"/>
      <c r="G14" s="458"/>
      <c r="H14" s="458"/>
      <c r="I14" s="459"/>
      <c r="J14" s="247">
        <f>J6+J8+J12</f>
        <v>0</v>
      </c>
      <c r="K14" s="248"/>
    </row>
    <row r="15" spans="2:11" x14ac:dyDescent="0.25">
      <c r="H15" s="151"/>
      <c r="I15" s="151"/>
      <c r="J15" s="151"/>
    </row>
    <row r="17" spans="2:7" ht="18.75" x14ac:dyDescent="0.25">
      <c r="B17" s="508" t="s">
        <v>74</v>
      </c>
      <c r="C17" s="509"/>
      <c r="D17" s="509"/>
      <c r="E17" s="509"/>
      <c r="F17" s="509"/>
      <c r="G17" s="509"/>
    </row>
    <row r="18" spans="2:7" ht="18.75" x14ac:dyDescent="0.25">
      <c r="B18" s="508" t="s">
        <v>75</v>
      </c>
      <c r="C18" s="509"/>
      <c r="D18" s="509"/>
      <c r="E18" s="509"/>
      <c r="F18" s="509"/>
      <c r="G18" s="509"/>
    </row>
    <row r="19" spans="2:7" ht="18.75" x14ac:dyDescent="0.25">
      <c r="B19" s="508" t="s">
        <v>76</v>
      </c>
      <c r="C19" s="509"/>
      <c r="D19" s="509"/>
      <c r="E19" s="509"/>
      <c r="F19" s="509"/>
      <c r="G19" s="509"/>
    </row>
  </sheetData>
  <mergeCells count="13">
    <mergeCell ref="B14:I14"/>
    <mergeCell ref="B2:J2"/>
    <mergeCell ref="B3:J3"/>
    <mergeCell ref="B4:G4"/>
    <mergeCell ref="B5:G5"/>
    <mergeCell ref="B12:G12"/>
    <mergeCell ref="B7:G7"/>
    <mergeCell ref="B6:G6"/>
    <mergeCell ref="B8:G8"/>
    <mergeCell ref="B9:G9"/>
    <mergeCell ref="B10:G10"/>
    <mergeCell ref="B11:G11"/>
    <mergeCell ref="B13:G13"/>
  </mergeCells>
  <pageMargins left="0.70866141732283505" right="0.70866141732283505" top="0.74803149606299202" bottom="0.74803149606299202" header="0.31496062992126" footer="0.31496062992126"/>
  <pageSetup paperSize="9" scale="56" fitToHeight="0" orientation="portrait" r:id="rId1"/>
  <headerFooter>
    <oddHeader>&amp;CБАРАЊЕ ЗА ПОНУДИ - Тендер 9 - Дел 5 - АНЕКС БР.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&amp;LРекапитулар за Тендер 9 Дел 5&amp;R&amp;P/&amp;N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Општина Гостивар</vt:lpstr>
      <vt:lpstr>Општина Маврово и Ростуше</vt:lpstr>
      <vt:lpstr>Општина Петровец</vt:lpstr>
      <vt:lpstr>Рекапитулар Тендер9-Дел5</vt:lpstr>
      <vt:lpstr>'Општина Гостивар'!Print_Area</vt:lpstr>
      <vt:lpstr>'Општина Маврово и Ростуше'!Print_Area</vt:lpstr>
      <vt:lpstr>'Општина Петровец'!Print_Area</vt:lpstr>
      <vt:lpstr>'Рекапитулар Тендер9-Дел5'!Print_Area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Elizabeta Sokolovska</dc:creator>
  <cp:lastModifiedBy>Irena Paunovikj</cp:lastModifiedBy>
  <cp:lastPrinted>2024-09-06T07:00:07Z</cp:lastPrinted>
  <dcterms:created xsi:type="dcterms:W3CDTF">2021-09-06T05:13:51Z</dcterms:created>
  <dcterms:modified xsi:type="dcterms:W3CDTF">2024-09-06T08:01:24Z</dcterms:modified>
</cp:coreProperties>
</file>